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hore\Downloads\"/>
    </mc:Choice>
  </mc:AlternateContent>
  <bookViews>
    <workbookView xWindow="0" yWindow="0" windowWidth="38400" windowHeight="17850" activeTab="6"/>
  </bookViews>
  <sheets>
    <sheet name="START HERE" sheetId="1" r:id="rId1"/>
    <sheet name="Income Statement" sheetId="2" r:id="rId2"/>
    <sheet name="Balance Sheet" sheetId="3" r:id="rId3"/>
    <sheet name="Cash-flow" sheetId="4" r:id="rId4"/>
    <sheet name="VAT" sheetId="5" r:id="rId5"/>
    <sheet name="Notes" sheetId="6" r:id="rId6"/>
    <sheet name="Yearly overview" sheetId="7" r:id="rId7"/>
    <sheet name="Passiver" sheetId="8" state="hidden" r:id="rId8"/>
  </sheets>
  <calcPr calcId="162913"/>
  <fileRecoveryPr repairLoad="1"/>
</workbook>
</file>

<file path=xl/calcChain.xml><?xml version="1.0" encoding="utf-8"?>
<calcChain xmlns="http://schemas.openxmlformats.org/spreadsheetml/2006/main">
  <c r="X49" i="8" l="1"/>
  <c r="T49" i="8"/>
  <c r="P49" i="8"/>
  <c r="L49" i="8"/>
  <c r="H49" i="8"/>
  <c r="D49" i="8"/>
  <c r="C49" i="8"/>
  <c r="E48" i="8"/>
  <c r="F48" i="8" s="1"/>
  <c r="G48" i="8" s="1"/>
  <c r="H48" i="8" s="1"/>
  <c r="I48" i="8" s="1"/>
  <c r="J48" i="8" s="1"/>
  <c r="K48" i="8" s="1"/>
  <c r="L48" i="8" s="1"/>
  <c r="M48" i="8" s="1"/>
  <c r="N48" i="8" s="1"/>
  <c r="O48" i="8" s="1"/>
  <c r="P48" i="8" s="1"/>
  <c r="Q48" i="8" s="1"/>
  <c r="R48" i="8" s="1"/>
  <c r="S48" i="8" s="1"/>
  <c r="T48" i="8" s="1"/>
  <c r="U48" i="8" s="1"/>
  <c r="V48" i="8" s="1"/>
  <c r="W48" i="8" s="1"/>
  <c r="X48" i="8" s="1"/>
  <c r="Y48" i="8" s="1"/>
  <c r="Z48" i="8" s="1"/>
  <c r="AA48" i="8" s="1"/>
  <c r="D48" i="8"/>
  <c r="I47" i="8"/>
  <c r="J47" i="8" s="1"/>
  <c r="K47" i="8" s="1"/>
  <c r="L47" i="8" s="1"/>
  <c r="M47" i="8" s="1"/>
  <c r="N47" i="8" s="1"/>
  <c r="O47" i="8" s="1"/>
  <c r="P47" i="8" s="1"/>
  <c r="Q47" i="8" s="1"/>
  <c r="R47" i="8" s="1"/>
  <c r="S47" i="8" s="1"/>
  <c r="T47" i="8" s="1"/>
  <c r="U47" i="8" s="1"/>
  <c r="V47" i="8" s="1"/>
  <c r="W47" i="8" s="1"/>
  <c r="X47" i="8" s="1"/>
  <c r="Y47" i="8" s="1"/>
  <c r="Z47" i="8" s="1"/>
  <c r="AA47" i="8" s="1"/>
  <c r="E47" i="8"/>
  <c r="F47" i="8" s="1"/>
  <c r="G47" i="8" s="1"/>
  <c r="H47" i="8" s="1"/>
  <c r="D47" i="8"/>
  <c r="G45" i="8"/>
  <c r="H45" i="8" s="1"/>
  <c r="I45" i="8" s="1"/>
  <c r="J45" i="8" s="1"/>
  <c r="K45" i="8" s="1"/>
  <c r="L45" i="8" s="1"/>
  <c r="M45" i="8" s="1"/>
  <c r="D45" i="8"/>
  <c r="E45" i="8" s="1"/>
  <c r="F45" i="8" s="1"/>
  <c r="K44" i="8"/>
  <c r="L44" i="8" s="1"/>
  <c r="M44" i="8" s="1"/>
  <c r="N44" i="8" s="1"/>
  <c r="O44" i="8" s="1"/>
  <c r="P44" i="8" s="1"/>
  <c r="Q44" i="8" s="1"/>
  <c r="R44" i="8" s="1"/>
  <c r="S44" i="8" s="1"/>
  <c r="T44" i="8" s="1"/>
  <c r="U44" i="8" s="1"/>
  <c r="V44" i="8" s="1"/>
  <c r="W44" i="8" s="1"/>
  <c r="X44" i="8" s="1"/>
  <c r="Y44" i="8" s="1"/>
  <c r="Z44" i="8" s="1"/>
  <c r="AA44" i="8" s="1"/>
  <c r="G44" i="8"/>
  <c r="H44" i="8" s="1"/>
  <c r="I44" i="8" s="1"/>
  <c r="J44" i="8" s="1"/>
  <c r="F44" i="8"/>
  <c r="D44" i="8"/>
  <c r="J43" i="8"/>
  <c r="K43" i="8" s="1"/>
  <c r="L43" i="8" s="1"/>
  <c r="M43" i="8" s="1"/>
  <c r="N43" i="8" s="1"/>
  <c r="O43" i="8" s="1"/>
  <c r="P43" i="8" s="1"/>
  <c r="Q43" i="8" s="1"/>
  <c r="R43" i="8" s="1"/>
  <c r="S43" i="8" s="1"/>
  <c r="T43" i="8" s="1"/>
  <c r="U43" i="8" s="1"/>
  <c r="V43" i="8" s="1"/>
  <c r="W43" i="8" s="1"/>
  <c r="X43" i="8" s="1"/>
  <c r="Y43" i="8" s="1"/>
  <c r="Z43" i="8" s="1"/>
  <c r="AA43" i="8" s="1"/>
  <c r="I43" i="8"/>
  <c r="D43" i="8"/>
  <c r="F42" i="8"/>
  <c r="G42" i="8" s="1"/>
  <c r="H42" i="8" s="1"/>
  <c r="I42" i="8" s="1"/>
  <c r="J42" i="8" s="1"/>
  <c r="K42" i="8" s="1"/>
  <c r="L42" i="8" s="1"/>
  <c r="M42" i="8" s="1"/>
  <c r="N42" i="8" s="1"/>
  <c r="O42" i="8" s="1"/>
  <c r="P42" i="8" s="1"/>
  <c r="Q42" i="8" s="1"/>
  <c r="R42" i="8" s="1"/>
  <c r="S42" i="8" s="1"/>
  <c r="T42" i="8" s="1"/>
  <c r="U42" i="8" s="1"/>
  <c r="V42" i="8" s="1"/>
  <c r="W42" i="8" s="1"/>
  <c r="X42" i="8" s="1"/>
  <c r="Y42" i="8" s="1"/>
  <c r="Z42" i="8" s="1"/>
  <c r="AA42" i="8" s="1"/>
  <c r="D42" i="8"/>
  <c r="E42" i="8" s="1"/>
  <c r="AA40" i="8"/>
  <c r="AA49" i="8" s="1"/>
  <c r="Z40" i="8"/>
  <c r="Z49" i="8" s="1"/>
  <c r="Y40" i="8"/>
  <c r="Y49" i="8" s="1"/>
  <c r="X40" i="8"/>
  <c r="W40" i="8"/>
  <c r="W49" i="8" s="1"/>
  <c r="V40" i="8"/>
  <c r="V49" i="8" s="1"/>
  <c r="U40" i="8"/>
  <c r="U49" i="8" s="1"/>
  <c r="T40" i="8"/>
  <c r="S40" i="8"/>
  <c r="S49" i="8" s="1"/>
  <c r="R40" i="8"/>
  <c r="R49" i="8" s="1"/>
  <c r="Q40" i="8"/>
  <c r="Q49" i="8" s="1"/>
  <c r="P40" i="8"/>
  <c r="O40" i="8"/>
  <c r="O49" i="8" s="1"/>
  <c r="N40" i="8"/>
  <c r="N49" i="8" s="1"/>
  <c r="M40" i="8"/>
  <c r="M49" i="8" s="1"/>
  <c r="L40" i="8"/>
  <c r="K40" i="8"/>
  <c r="K49" i="8" s="1"/>
  <c r="J40" i="8"/>
  <c r="J49" i="8" s="1"/>
  <c r="I40" i="8"/>
  <c r="I49" i="8" s="1"/>
  <c r="H40" i="8"/>
  <c r="G40" i="8"/>
  <c r="G49" i="8" s="1"/>
  <c r="F40" i="8"/>
  <c r="F49" i="8" s="1"/>
  <c r="E40" i="8"/>
  <c r="E49" i="8" s="1"/>
  <c r="D40" i="8"/>
  <c r="C37" i="8"/>
  <c r="C51" i="8" s="1"/>
  <c r="H36" i="8"/>
  <c r="I36" i="8" s="1"/>
  <c r="J36" i="8" s="1"/>
  <c r="K36" i="8" s="1"/>
  <c r="L36" i="8" s="1"/>
  <c r="M36" i="8" s="1"/>
  <c r="N36" i="8" s="1"/>
  <c r="O36" i="8" s="1"/>
  <c r="P36" i="8" s="1"/>
  <c r="Q36" i="8" s="1"/>
  <c r="R36" i="8" s="1"/>
  <c r="S36" i="8" s="1"/>
  <c r="T36" i="8" s="1"/>
  <c r="U36" i="8" s="1"/>
  <c r="V36" i="8" s="1"/>
  <c r="W36" i="8" s="1"/>
  <c r="X36" i="8" s="1"/>
  <c r="Y36" i="8" s="1"/>
  <c r="Z36" i="8" s="1"/>
  <c r="AA36" i="8" s="1"/>
  <c r="G36" i="8"/>
  <c r="D36" i="8"/>
  <c r="E36" i="8" s="1"/>
  <c r="F36" i="8" s="1"/>
  <c r="S35" i="8"/>
  <c r="T35" i="8" s="1"/>
  <c r="U35" i="8" s="1"/>
  <c r="V35" i="8" s="1"/>
  <c r="W35" i="8" s="1"/>
  <c r="X35" i="8" s="1"/>
  <c r="Y35" i="8" s="1"/>
  <c r="Z35" i="8" s="1"/>
  <c r="AA35" i="8" s="1"/>
  <c r="Q35" i="8"/>
  <c r="R35" i="8" s="1"/>
  <c r="P35" i="8"/>
  <c r="O35" i="8"/>
  <c r="D33" i="8"/>
  <c r="D32" i="8"/>
  <c r="D37" i="8" s="1"/>
  <c r="D51" i="8" s="1"/>
  <c r="D29" i="8"/>
  <c r="C29" i="8"/>
  <c r="E12" i="8"/>
  <c r="E29" i="8" s="1"/>
  <c r="D12" i="8"/>
  <c r="C10" i="8"/>
  <c r="F8" i="8"/>
  <c r="G8" i="8" s="1"/>
  <c r="H8" i="8" s="1"/>
  <c r="I8" i="8" s="1"/>
  <c r="J8" i="8" s="1"/>
  <c r="K8" i="8" s="1"/>
  <c r="L8" i="8" s="1"/>
  <c r="M8" i="8" s="1"/>
  <c r="N8" i="8" s="1"/>
  <c r="O8" i="8" s="1"/>
  <c r="P8" i="8" s="1"/>
  <c r="Q8" i="8" s="1"/>
  <c r="R8" i="8" s="1"/>
  <c r="S8" i="8" s="1"/>
  <c r="T8" i="8" s="1"/>
  <c r="U8" i="8" s="1"/>
  <c r="V8" i="8" s="1"/>
  <c r="W8" i="8" s="1"/>
  <c r="X8" i="8" s="1"/>
  <c r="Y8" i="8" s="1"/>
  <c r="Z8" i="8" s="1"/>
  <c r="AA8" i="8" s="1"/>
  <c r="E8" i="8"/>
  <c r="D8" i="8"/>
  <c r="F6" i="8"/>
  <c r="E6" i="8"/>
  <c r="C4" i="8"/>
  <c r="C29" i="7"/>
  <c r="B29" i="7"/>
  <c r="C28" i="7"/>
  <c r="B28" i="7"/>
  <c r="G25" i="7"/>
  <c r="F25" i="7"/>
  <c r="C25" i="7"/>
  <c r="B25" i="7"/>
  <c r="G23" i="7"/>
  <c r="F23" i="7"/>
  <c r="C17" i="7"/>
  <c r="C16" i="7"/>
  <c r="G14" i="7"/>
  <c r="F14" i="7"/>
  <c r="C14" i="7"/>
  <c r="C11" i="7"/>
  <c r="G8" i="7"/>
  <c r="F8" i="7"/>
  <c r="F6" i="7"/>
  <c r="C5" i="7"/>
  <c r="G5" i="7" s="1"/>
  <c r="B5" i="7"/>
  <c r="F5" i="7" s="1"/>
  <c r="C67" i="6"/>
  <c r="E66" i="6"/>
  <c r="F66" i="6" s="1"/>
  <c r="G66" i="6" s="1"/>
  <c r="H66" i="6" s="1"/>
  <c r="I66" i="6" s="1"/>
  <c r="J66" i="6" s="1"/>
  <c r="K66" i="6" s="1"/>
  <c r="L66" i="6" s="1"/>
  <c r="M66" i="6" s="1"/>
  <c r="N66" i="6" s="1"/>
  <c r="O66" i="6" s="1"/>
  <c r="P66" i="6" s="1"/>
  <c r="Q66" i="6" s="1"/>
  <c r="R66" i="6" s="1"/>
  <c r="S66" i="6" s="1"/>
  <c r="T66" i="6" s="1"/>
  <c r="U66" i="6" s="1"/>
  <c r="V66" i="6" s="1"/>
  <c r="W66" i="6" s="1"/>
  <c r="X66" i="6" s="1"/>
  <c r="Y66" i="6" s="1"/>
  <c r="Z66" i="6" s="1"/>
  <c r="AA66" i="6" s="1"/>
  <c r="D66" i="6"/>
  <c r="E65" i="6"/>
  <c r="F65" i="6" s="1"/>
  <c r="G65" i="6" s="1"/>
  <c r="H65" i="6" s="1"/>
  <c r="I65" i="6" s="1"/>
  <c r="J65" i="6" s="1"/>
  <c r="K65" i="6" s="1"/>
  <c r="L65" i="6" s="1"/>
  <c r="M65" i="6" s="1"/>
  <c r="N65" i="6" s="1"/>
  <c r="O65" i="6" s="1"/>
  <c r="P65" i="6" s="1"/>
  <c r="Q65" i="6" s="1"/>
  <c r="R65" i="6" s="1"/>
  <c r="S65" i="6" s="1"/>
  <c r="T65" i="6" s="1"/>
  <c r="U65" i="6" s="1"/>
  <c r="V65" i="6" s="1"/>
  <c r="W65" i="6" s="1"/>
  <c r="X65" i="6" s="1"/>
  <c r="Y65" i="6" s="1"/>
  <c r="Z65" i="6" s="1"/>
  <c r="AA65" i="6" s="1"/>
  <c r="D65" i="6"/>
  <c r="AA60" i="6"/>
  <c r="Z60" i="6"/>
  <c r="Y60" i="6"/>
  <c r="X60" i="6"/>
  <c r="W60" i="6"/>
  <c r="V60" i="6"/>
  <c r="U60" i="6"/>
  <c r="T60" i="6"/>
  <c r="S60" i="6"/>
  <c r="R60" i="6"/>
  <c r="Q60" i="6"/>
  <c r="P60" i="6"/>
  <c r="O60" i="6"/>
  <c r="N60" i="6"/>
  <c r="M60" i="6"/>
  <c r="L60" i="6"/>
  <c r="K60" i="6"/>
  <c r="J60" i="6"/>
  <c r="I60" i="6"/>
  <c r="H60" i="6"/>
  <c r="G60" i="6"/>
  <c r="F60" i="6"/>
  <c r="E60" i="6"/>
  <c r="D60" i="6"/>
  <c r="B56" i="6"/>
  <c r="AA54" i="6"/>
  <c r="Z54" i="6"/>
  <c r="Y54" i="6"/>
  <c r="X54" i="6"/>
  <c r="W54" i="6"/>
  <c r="V54" i="6"/>
  <c r="U54" i="6"/>
  <c r="T54" i="6"/>
  <c r="S54" i="6"/>
  <c r="R54" i="6"/>
  <c r="Q54" i="6"/>
  <c r="P54" i="6"/>
  <c r="D52" i="6"/>
  <c r="D54" i="6" s="1"/>
  <c r="AA49" i="6"/>
  <c r="Z49" i="6"/>
  <c r="Y49" i="6"/>
  <c r="X49" i="6"/>
  <c r="W49" i="6"/>
  <c r="V49" i="6"/>
  <c r="U49" i="6"/>
  <c r="T49" i="6"/>
  <c r="S49" i="6"/>
  <c r="R49" i="6"/>
  <c r="Q49" i="6"/>
  <c r="P49" i="6"/>
  <c r="O49" i="6"/>
  <c r="N49" i="6"/>
  <c r="M49" i="6"/>
  <c r="L49" i="6"/>
  <c r="K49" i="6"/>
  <c r="J49" i="6"/>
  <c r="I49" i="6"/>
  <c r="H49" i="6"/>
  <c r="G49" i="6"/>
  <c r="F49" i="6"/>
  <c r="E49" i="6"/>
  <c r="D49" i="6"/>
  <c r="C49" i="6"/>
  <c r="AA44" i="6"/>
  <c r="Z44" i="6"/>
  <c r="Y44" i="6"/>
  <c r="X44" i="6"/>
  <c r="W44" i="6"/>
  <c r="V44" i="6"/>
  <c r="U44" i="6"/>
  <c r="T44" i="6"/>
  <c r="S44" i="6"/>
  <c r="R44" i="6"/>
  <c r="Q44" i="6"/>
  <c r="P44" i="6"/>
  <c r="O44" i="6"/>
  <c r="N44" i="6"/>
  <c r="M44" i="6"/>
  <c r="L44" i="6"/>
  <c r="K44" i="6"/>
  <c r="J44" i="6"/>
  <c r="I44" i="6"/>
  <c r="H44" i="6"/>
  <c r="G44" i="6"/>
  <c r="F44" i="6"/>
  <c r="E44" i="6"/>
  <c r="D44" i="6"/>
  <c r="C44" i="6"/>
  <c r="AA37" i="6"/>
  <c r="Z37" i="6"/>
  <c r="Y37" i="6"/>
  <c r="X37" i="6"/>
  <c r="W37" i="6"/>
  <c r="V37" i="6"/>
  <c r="U37" i="6"/>
  <c r="T37" i="6"/>
  <c r="S37" i="6"/>
  <c r="R37" i="6"/>
  <c r="Q37" i="6"/>
  <c r="P37" i="6"/>
  <c r="O37" i="6"/>
  <c r="N37" i="6"/>
  <c r="M37" i="6"/>
  <c r="L37" i="6"/>
  <c r="K37" i="6"/>
  <c r="J37" i="6"/>
  <c r="I37" i="6"/>
  <c r="H37" i="6"/>
  <c r="G37" i="6"/>
  <c r="F37" i="6"/>
  <c r="E37" i="6"/>
  <c r="D37" i="6"/>
  <c r="AA29" i="6"/>
  <c r="AA64" i="6" s="1"/>
  <c r="Z29" i="6"/>
  <c r="Z64" i="6" s="1"/>
  <c r="Y29" i="6"/>
  <c r="Y64" i="6" s="1"/>
  <c r="X29" i="6"/>
  <c r="X64" i="6" s="1"/>
  <c r="W29" i="6"/>
  <c r="W64" i="6" s="1"/>
  <c r="V29" i="6"/>
  <c r="V64" i="6" s="1"/>
  <c r="U29" i="6"/>
  <c r="U64" i="6" s="1"/>
  <c r="T29" i="6"/>
  <c r="T64" i="6" s="1"/>
  <c r="S29" i="6"/>
  <c r="S64" i="6" s="1"/>
  <c r="R29" i="6"/>
  <c r="R64" i="6" s="1"/>
  <c r="Q29" i="6"/>
  <c r="Q64" i="6" s="1"/>
  <c r="P29" i="6"/>
  <c r="P64" i="6" s="1"/>
  <c r="O29" i="6"/>
  <c r="O64" i="6" s="1"/>
  <c r="N29" i="6"/>
  <c r="N64" i="6" s="1"/>
  <c r="M29" i="6"/>
  <c r="M64" i="6" s="1"/>
  <c r="L29" i="6"/>
  <c r="L64" i="6" s="1"/>
  <c r="K29" i="6"/>
  <c r="K64" i="6" s="1"/>
  <c r="J29" i="6"/>
  <c r="J64" i="6" s="1"/>
  <c r="I29" i="6"/>
  <c r="I64" i="6" s="1"/>
  <c r="H29" i="6"/>
  <c r="H64" i="6" s="1"/>
  <c r="G29" i="6"/>
  <c r="G64" i="6" s="1"/>
  <c r="F29" i="6"/>
  <c r="F64" i="6" s="1"/>
  <c r="E29" i="6"/>
  <c r="E64" i="6" s="1"/>
  <c r="D29" i="6"/>
  <c r="D64" i="6" s="1"/>
  <c r="C29" i="6"/>
  <c r="AA21" i="6"/>
  <c r="Z21" i="6"/>
  <c r="Y21" i="6"/>
  <c r="X21" i="6"/>
  <c r="W21" i="6"/>
  <c r="V21" i="6"/>
  <c r="U21" i="6"/>
  <c r="T21" i="6"/>
  <c r="S21" i="6"/>
  <c r="R21" i="6"/>
  <c r="Q21" i="6"/>
  <c r="P21" i="6"/>
  <c r="O21" i="6"/>
  <c r="N21" i="6"/>
  <c r="M21" i="6"/>
  <c r="L21" i="6"/>
  <c r="K21" i="6"/>
  <c r="J21" i="6"/>
  <c r="I21" i="6"/>
  <c r="H21" i="6"/>
  <c r="G21" i="6"/>
  <c r="F21" i="6"/>
  <c r="E21" i="6"/>
  <c r="D21" i="6"/>
  <c r="C21" i="6"/>
  <c r="AA15" i="6"/>
  <c r="Z15" i="6"/>
  <c r="Y15" i="6"/>
  <c r="X15" i="6"/>
  <c r="W15" i="6"/>
  <c r="V15" i="6"/>
  <c r="U15" i="6"/>
  <c r="T15" i="6"/>
  <c r="S15" i="6"/>
  <c r="R15" i="6"/>
  <c r="Q15" i="6"/>
  <c r="P15" i="6"/>
  <c r="O15" i="6"/>
  <c r="N15" i="6"/>
  <c r="M15" i="6"/>
  <c r="L15" i="6"/>
  <c r="K15" i="6"/>
  <c r="J15" i="6"/>
  <c r="I15" i="6"/>
  <c r="H15" i="6"/>
  <c r="G15" i="6"/>
  <c r="F15" i="6"/>
  <c r="E15" i="6"/>
  <c r="D15" i="6"/>
  <c r="B15" i="6"/>
  <c r="E9" i="6"/>
  <c r="D9" i="6"/>
  <c r="C9" i="6"/>
  <c r="F7" i="6"/>
  <c r="F9" i="6" s="1"/>
  <c r="E7" i="6"/>
  <c r="C4" i="6"/>
  <c r="C23" i="5"/>
  <c r="E7" i="5"/>
  <c r="E8" i="5" s="1"/>
  <c r="D7" i="5"/>
  <c r="D8" i="5" s="1"/>
  <c r="A7" i="5"/>
  <c r="B21" i="4"/>
  <c r="AA20" i="4"/>
  <c r="Z20" i="4"/>
  <c r="Y20" i="4"/>
  <c r="X20" i="4"/>
  <c r="W20" i="4"/>
  <c r="V20" i="4"/>
  <c r="U20" i="4"/>
  <c r="T20" i="4"/>
  <c r="S20" i="4"/>
  <c r="R20" i="4"/>
  <c r="P20" i="4"/>
  <c r="AB20" i="4" s="1"/>
  <c r="G21" i="7" s="1"/>
  <c r="N20" i="4"/>
  <c r="L20" i="4"/>
  <c r="K20" i="4"/>
  <c r="J20" i="4"/>
  <c r="J21" i="4" s="1"/>
  <c r="H20" i="4"/>
  <c r="G20" i="4"/>
  <c r="F20" i="4"/>
  <c r="F21" i="4" s="1"/>
  <c r="E20" i="4"/>
  <c r="E21" i="4" s="1"/>
  <c r="D20" i="4"/>
  <c r="C20" i="4"/>
  <c r="O20" i="4" s="1"/>
  <c r="F21" i="7" s="1"/>
  <c r="AA19" i="4"/>
  <c r="AA21" i="4" s="1"/>
  <c r="Z19" i="4"/>
  <c r="Z21" i="4" s="1"/>
  <c r="Y19" i="4"/>
  <c r="Y21" i="4" s="1"/>
  <c r="X19" i="4"/>
  <c r="X21" i="4" s="1"/>
  <c r="W19" i="4"/>
  <c r="W21" i="4" s="1"/>
  <c r="V19" i="4"/>
  <c r="V21" i="4" s="1"/>
  <c r="U19" i="4"/>
  <c r="U21" i="4" s="1"/>
  <c r="T19" i="4"/>
  <c r="T21" i="4" s="1"/>
  <c r="S19" i="4"/>
  <c r="S21" i="4" s="1"/>
  <c r="R19" i="4"/>
  <c r="R21" i="4" s="1"/>
  <c r="Q19" i="4"/>
  <c r="Q21" i="4" s="1"/>
  <c r="P19" i="4"/>
  <c r="AB19" i="4" s="1"/>
  <c r="G20" i="7" s="1"/>
  <c r="N19" i="4"/>
  <c r="N21" i="4" s="1"/>
  <c r="M19" i="4"/>
  <c r="M21" i="4" s="1"/>
  <c r="L19" i="4"/>
  <c r="L21" i="4" s="1"/>
  <c r="K19" i="4"/>
  <c r="K21" i="4" s="1"/>
  <c r="I19" i="4"/>
  <c r="I21" i="4" s="1"/>
  <c r="H19" i="4"/>
  <c r="H21" i="4" s="1"/>
  <c r="D19" i="4"/>
  <c r="B16" i="4"/>
  <c r="A16" i="4"/>
  <c r="B15" i="4"/>
  <c r="A15" i="4"/>
  <c r="B14" i="4"/>
  <c r="A14" i="4"/>
  <c r="AA12" i="4"/>
  <c r="Z12" i="4"/>
  <c r="Y12" i="4"/>
  <c r="X12" i="4"/>
  <c r="W12" i="4"/>
  <c r="V12" i="4"/>
  <c r="U12" i="4"/>
  <c r="T12" i="4"/>
  <c r="S12" i="4"/>
  <c r="R12" i="4"/>
  <c r="Q12" i="4"/>
  <c r="P12" i="4"/>
  <c r="AB12" i="4" s="1"/>
  <c r="G13" i="7" s="1"/>
  <c r="N12" i="4"/>
  <c r="B12" i="4"/>
  <c r="A12" i="4"/>
  <c r="B11" i="4"/>
  <c r="A11" i="4"/>
  <c r="B10" i="4"/>
  <c r="A10" i="4"/>
  <c r="B9" i="4"/>
  <c r="B17" i="4" s="1"/>
  <c r="B23" i="4" s="1"/>
  <c r="A9" i="4"/>
  <c r="B6" i="4"/>
  <c r="B4" i="4"/>
  <c r="C37" i="3"/>
  <c r="D36" i="3"/>
  <c r="E36" i="3" s="1"/>
  <c r="F36" i="3" s="1"/>
  <c r="D34" i="3"/>
  <c r="C14" i="4" s="1"/>
  <c r="C32" i="3"/>
  <c r="C39" i="3" s="1"/>
  <c r="C41" i="3" s="1"/>
  <c r="D31" i="3"/>
  <c r="D32" i="3" s="1"/>
  <c r="D29" i="3"/>
  <c r="C29" i="3"/>
  <c r="E28" i="3"/>
  <c r="E29" i="3" s="1"/>
  <c r="D28" i="3"/>
  <c r="C26" i="3"/>
  <c r="D25" i="3"/>
  <c r="E25" i="3" s="1"/>
  <c r="F25" i="3" s="1"/>
  <c r="G25" i="3" s="1"/>
  <c r="H25" i="3" s="1"/>
  <c r="D23" i="3"/>
  <c r="E23" i="3" s="1"/>
  <c r="F23" i="3" s="1"/>
  <c r="G23" i="3" s="1"/>
  <c r="H23" i="3" s="1"/>
  <c r="I23" i="3" s="1"/>
  <c r="J23" i="3" s="1"/>
  <c r="K23" i="3" s="1"/>
  <c r="L23" i="3" s="1"/>
  <c r="M23" i="3" s="1"/>
  <c r="N23" i="3" s="1"/>
  <c r="O23" i="3" s="1"/>
  <c r="P23" i="3" s="1"/>
  <c r="Q23" i="3" s="1"/>
  <c r="R23" i="3" s="1"/>
  <c r="S23" i="3" s="1"/>
  <c r="T23" i="3" s="1"/>
  <c r="U23" i="3" s="1"/>
  <c r="V23" i="3" s="1"/>
  <c r="W23" i="3" s="1"/>
  <c r="X23" i="3" s="1"/>
  <c r="Y23" i="3" s="1"/>
  <c r="Z23" i="3" s="1"/>
  <c r="AA23" i="3" s="1"/>
  <c r="D22" i="3"/>
  <c r="C11" i="3"/>
  <c r="C15" i="3" s="1"/>
  <c r="C17" i="3" s="1"/>
  <c r="C44" i="3" s="1"/>
  <c r="D10" i="3"/>
  <c r="E10" i="3" s="1"/>
  <c r="AA9" i="3"/>
  <c r="Z9" i="3"/>
  <c r="Z11" i="4" s="1"/>
  <c r="Y9" i="3"/>
  <c r="X9" i="3"/>
  <c r="X11" i="4" s="1"/>
  <c r="W9" i="3"/>
  <c r="V9" i="3"/>
  <c r="V11" i="4" s="1"/>
  <c r="U9" i="3"/>
  <c r="T9" i="3"/>
  <c r="T11" i="4" s="1"/>
  <c r="S9" i="3"/>
  <c r="R9" i="3"/>
  <c r="R11" i="4" s="1"/>
  <c r="Q9" i="3"/>
  <c r="P9" i="3"/>
  <c r="P11" i="4" s="1"/>
  <c r="O9" i="3"/>
  <c r="N9" i="3"/>
  <c r="M11" i="4" s="1"/>
  <c r="M9" i="3"/>
  <c r="L9" i="3"/>
  <c r="K11" i="4" s="1"/>
  <c r="K9" i="3"/>
  <c r="J9" i="3"/>
  <c r="I11" i="4" s="1"/>
  <c r="I9" i="3"/>
  <c r="H9" i="3"/>
  <c r="G11" i="4" s="1"/>
  <c r="G9" i="3"/>
  <c r="F9" i="3"/>
  <c r="E11" i="4" s="1"/>
  <c r="E9" i="3"/>
  <c r="D9" i="3"/>
  <c r="C11" i="4" s="1"/>
  <c r="D7" i="3"/>
  <c r="C9" i="4" s="1"/>
  <c r="C5" i="3"/>
  <c r="C26" i="2"/>
  <c r="C30" i="2" s="1"/>
  <c r="AB25" i="2"/>
  <c r="AA25" i="2"/>
  <c r="Z25" i="2"/>
  <c r="Y25" i="2"/>
  <c r="X25" i="2"/>
  <c r="W25" i="2"/>
  <c r="V25" i="2"/>
  <c r="U25" i="2"/>
  <c r="T25" i="2"/>
  <c r="S25" i="2"/>
  <c r="R25" i="2"/>
  <c r="Q25" i="2"/>
  <c r="AC25" i="2" s="1"/>
  <c r="C26" i="7" s="1"/>
  <c r="D25" i="2"/>
  <c r="B25" i="2"/>
  <c r="AB21" i="2"/>
  <c r="Z16" i="5" s="1"/>
  <c r="AA21" i="2"/>
  <c r="Y16" i="5" s="1"/>
  <c r="Z21" i="2"/>
  <c r="X16" i="5" s="1"/>
  <c r="Y21" i="2"/>
  <c r="W16" i="5" s="1"/>
  <c r="X21" i="2"/>
  <c r="V16" i="5" s="1"/>
  <c r="W21" i="2"/>
  <c r="U16" i="5" s="1"/>
  <c r="V21" i="2"/>
  <c r="T16" i="5" s="1"/>
  <c r="U21" i="2"/>
  <c r="S16" i="5" s="1"/>
  <c r="T21" i="2"/>
  <c r="R16" i="5" s="1"/>
  <c r="S21" i="2"/>
  <c r="Q16" i="5" s="1"/>
  <c r="R21" i="2"/>
  <c r="P16" i="5" s="1"/>
  <c r="Q21" i="2"/>
  <c r="O16" i="5" s="1"/>
  <c r="O21" i="2"/>
  <c r="N16" i="5" s="1"/>
  <c r="N21" i="2"/>
  <c r="M16" i="5" s="1"/>
  <c r="M21" i="2"/>
  <c r="L16" i="5" s="1"/>
  <c r="L21" i="2"/>
  <c r="K16" i="5" s="1"/>
  <c r="K21" i="2"/>
  <c r="J16" i="5" s="1"/>
  <c r="J21" i="2"/>
  <c r="I16" i="5" s="1"/>
  <c r="I21" i="2"/>
  <c r="H16" i="5" s="1"/>
  <c r="H21" i="2"/>
  <c r="G16" i="5" s="1"/>
  <c r="G21" i="2"/>
  <c r="F16" i="5" s="1"/>
  <c r="F21" i="2"/>
  <c r="E16" i="5" s="1"/>
  <c r="E21" i="2"/>
  <c r="D16" i="5" s="1"/>
  <c r="D21" i="2"/>
  <c r="C16" i="5" s="1"/>
  <c r="C21" i="2"/>
  <c r="B21" i="2"/>
  <c r="AB20" i="2"/>
  <c r="Z15" i="5" s="1"/>
  <c r="AA20" i="2"/>
  <c r="Y15" i="5" s="1"/>
  <c r="Z20" i="2"/>
  <c r="X15" i="5" s="1"/>
  <c r="Y20" i="2"/>
  <c r="W15" i="5" s="1"/>
  <c r="X20" i="2"/>
  <c r="V15" i="5" s="1"/>
  <c r="W20" i="2"/>
  <c r="U15" i="5" s="1"/>
  <c r="V20" i="2"/>
  <c r="T15" i="5" s="1"/>
  <c r="U20" i="2"/>
  <c r="S15" i="5" s="1"/>
  <c r="T20" i="2"/>
  <c r="R15" i="5" s="1"/>
  <c r="S20" i="2"/>
  <c r="Q15" i="5" s="1"/>
  <c r="R20" i="2"/>
  <c r="P15" i="5" s="1"/>
  <c r="Q20" i="2"/>
  <c r="O15" i="5" s="1"/>
  <c r="O20" i="2"/>
  <c r="N15" i="5" s="1"/>
  <c r="N20" i="2"/>
  <c r="M15" i="5" s="1"/>
  <c r="M20" i="2"/>
  <c r="L15" i="5" s="1"/>
  <c r="L20" i="2"/>
  <c r="K15" i="5" s="1"/>
  <c r="K20" i="2"/>
  <c r="J15" i="5" s="1"/>
  <c r="J20" i="2"/>
  <c r="I15" i="5" s="1"/>
  <c r="I20" i="2"/>
  <c r="H15" i="5" s="1"/>
  <c r="H20" i="2"/>
  <c r="G15" i="5" s="1"/>
  <c r="G20" i="2"/>
  <c r="F15" i="5" s="1"/>
  <c r="F20" i="2"/>
  <c r="E15" i="5" s="1"/>
  <c r="E20" i="2"/>
  <c r="D15" i="5" s="1"/>
  <c r="D20" i="2"/>
  <c r="C15" i="5" s="1"/>
  <c r="C20" i="2"/>
  <c r="B20" i="2"/>
  <c r="AB19" i="2"/>
  <c r="Z12" i="5" s="1"/>
  <c r="AA19" i="2"/>
  <c r="Y12" i="5" s="1"/>
  <c r="Z19" i="2"/>
  <c r="X12" i="5" s="1"/>
  <c r="Y19" i="2"/>
  <c r="W12" i="5" s="1"/>
  <c r="X19" i="2"/>
  <c r="V12" i="5" s="1"/>
  <c r="W19" i="2"/>
  <c r="U12" i="5" s="1"/>
  <c r="V19" i="2"/>
  <c r="T12" i="5" s="1"/>
  <c r="U19" i="2"/>
  <c r="S12" i="5" s="1"/>
  <c r="T19" i="2"/>
  <c r="R12" i="5" s="1"/>
  <c r="S19" i="2"/>
  <c r="Q12" i="5" s="1"/>
  <c r="R19" i="2"/>
  <c r="P12" i="5" s="1"/>
  <c r="Q19" i="2"/>
  <c r="O12" i="5" s="1"/>
  <c r="O19" i="2"/>
  <c r="N12" i="5" s="1"/>
  <c r="N19" i="2"/>
  <c r="M12" i="5" s="1"/>
  <c r="M19" i="2"/>
  <c r="L12" i="5" s="1"/>
  <c r="L19" i="2"/>
  <c r="K12" i="5" s="1"/>
  <c r="K19" i="2"/>
  <c r="J12" i="5" s="1"/>
  <c r="J19" i="2"/>
  <c r="I12" i="5" s="1"/>
  <c r="I19" i="2"/>
  <c r="H12" i="5" s="1"/>
  <c r="H19" i="2"/>
  <c r="G12" i="5" s="1"/>
  <c r="G19" i="2"/>
  <c r="F12" i="5" s="1"/>
  <c r="F19" i="2"/>
  <c r="E12" i="5" s="1"/>
  <c r="E19" i="2"/>
  <c r="D12" i="5" s="1"/>
  <c r="D19" i="2"/>
  <c r="C12" i="5" s="1"/>
  <c r="C19" i="2"/>
  <c r="B19" i="2"/>
  <c r="AB18" i="2"/>
  <c r="Z14" i="5" s="1"/>
  <c r="AA18" i="2"/>
  <c r="Y14" i="5" s="1"/>
  <c r="Z18" i="2"/>
  <c r="X14" i="5" s="1"/>
  <c r="Y18" i="2"/>
  <c r="W14" i="5" s="1"/>
  <c r="X18" i="2"/>
  <c r="V14" i="5" s="1"/>
  <c r="W18" i="2"/>
  <c r="U14" i="5" s="1"/>
  <c r="V18" i="2"/>
  <c r="T14" i="5" s="1"/>
  <c r="U18" i="2"/>
  <c r="S14" i="5" s="1"/>
  <c r="T18" i="2"/>
  <c r="R14" i="5" s="1"/>
  <c r="S18" i="2"/>
  <c r="Q14" i="5" s="1"/>
  <c r="R18" i="2"/>
  <c r="P14" i="5" s="1"/>
  <c r="Q18" i="2"/>
  <c r="O14" i="5" s="1"/>
  <c r="O18" i="2"/>
  <c r="N14" i="5" s="1"/>
  <c r="N18" i="2"/>
  <c r="M14" i="5" s="1"/>
  <c r="M18" i="2"/>
  <c r="L14" i="5" s="1"/>
  <c r="L18" i="2"/>
  <c r="K14" i="5" s="1"/>
  <c r="K18" i="2"/>
  <c r="J14" i="5" s="1"/>
  <c r="J18" i="2"/>
  <c r="I14" i="5" s="1"/>
  <c r="I18" i="2"/>
  <c r="H14" i="5" s="1"/>
  <c r="H18" i="2"/>
  <c r="G14" i="5" s="1"/>
  <c r="G18" i="2"/>
  <c r="F14" i="5" s="1"/>
  <c r="F18" i="2"/>
  <c r="E14" i="5" s="1"/>
  <c r="E18" i="2"/>
  <c r="D14" i="5" s="1"/>
  <c r="D18" i="2"/>
  <c r="C14" i="5" s="1"/>
  <c r="C18" i="2"/>
  <c r="B18" i="2"/>
  <c r="AB17" i="2"/>
  <c r="Z13" i="5" s="1"/>
  <c r="AA17" i="2"/>
  <c r="Y13" i="5" s="1"/>
  <c r="Z17" i="2"/>
  <c r="X13" i="5" s="1"/>
  <c r="Y17" i="2"/>
  <c r="W13" i="5" s="1"/>
  <c r="X17" i="2"/>
  <c r="V13" i="5" s="1"/>
  <c r="W17" i="2"/>
  <c r="U13" i="5" s="1"/>
  <c r="V17" i="2"/>
  <c r="T13" i="5" s="1"/>
  <c r="U17" i="2"/>
  <c r="S13" i="5" s="1"/>
  <c r="T17" i="2"/>
  <c r="R13" i="5" s="1"/>
  <c r="S17" i="2"/>
  <c r="Q13" i="5" s="1"/>
  <c r="R17" i="2"/>
  <c r="P13" i="5" s="1"/>
  <c r="Q17" i="2"/>
  <c r="O13" i="5" s="1"/>
  <c r="O17" i="2"/>
  <c r="N13" i="5" s="1"/>
  <c r="N17" i="2"/>
  <c r="M13" i="5" s="1"/>
  <c r="M17" i="2"/>
  <c r="L13" i="5" s="1"/>
  <c r="L17" i="2"/>
  <c r="K13" i="5" s="1"/>
  <c r="K17" i="2"/>
  <c r="J13" i="5" s="1"/>
  <c r="J17" i="2"/>
  <c r="I13" i="5" s="1"/>
  <c r="I17" i="2"/>
  <c r="H13" i="5" s="1"/>
  <c r="H17" i="2"/>
  <c r="G13" i="5" s="1"/>
  <c r="G17" i="2"/>
  <c r="F13" i="5" s="1"/>
  <c r="F17" i="2"/>
  <c r="E13" i="5" s="1"/>
  <c r="E17" i="2"/>
  <c r="D13" i="5" s="1"/>
  <c r="D17" i="2"/>
  <c r="C13" i="5" s="1"/>
  <c r="C17" i="2"/>
  <c r="C22" i="2" s="1"/>
  <c r="B17" i="2"/>
  <c r="C12" i="2"/>
  <c r="B12" i="2"/>
  <c r="AB11" i="2"/>
  <c r="AA11" i="2"/>
  <c r="Z11" i="2"/>
  <c r="Y11" i="2"/>
  <c r="X11" i="2"/>
  <c r="W11" i="2"/>
  <c r="W12" i="2" s="1"/>
  <c r="V11" i="2"/>
  <c r="U11" i="2"/>
  <c r="T11" i="2"/>
  <c r="S11" i="2"/>
  <c r="R11" i="2"/>
  <c r="Q11" i="2"/>
  <c r="O11" i="2"/>
  <c r="O12" i="2" s="1"/>
  <c r="N11" i="2"/>
  <c r="M11" i="2"/>
  <c r="L11" i="2"/>
  <c r="K11" i="2"/>
  <c r="J11" i="2"/>
  <c r="I11" i="2"/>
  <c r="H11" i="2"/>
  <c r="G11" i="2"/>
  <c r="F11" i="2"/>
  <c r="E11" i="2"/>
  <c r="D11" i="2"/>
  <c r="B11" i="2"/>
  <c r="A11" i="5" s="1"/>
  <c r="B8" i="2"/>
  <c r="F7" i="2"/>
  <c r="F8" i="2" s="1"/>
  <c r="E7" i="2"/>
  <c r="E8" i="2" s="1"/>
  <c r="D7" i="2"/>
  <c r="C7" i="5" s="1"/>
  <c r="C8" i="5" s="1"/>
  <c r="C7" i="2"/>
  <c r="C8" i="2" s="1"/>
  <c r="C14" i="2" s="1"/>
  <c r="D4" i="2"/>
  <c r="A3" i="1"/>
  <c r="A3" i="2" s="1"/>
  <c r="D12" i="4" l="1"/>
  <c r="F10" i="3"/>
  <c r="G41" i="8"/>
  <c r="F11" i="5"/>
  <c r="F17" i="5" s="1"/>
  <c r="R41" i="8"/>
  <c r="Q11" i="5"/>
  <c r="Q17" i="5" s="1"/>
  <c r="Z41" i="8"/>
  <c r="Y11" i="5"/>
  <c r="Y17" i="5" s="1"/>
  <c r="G12" i="2"/>
  <c r="P18" i="2"/>
  <c r="B20" i="7" s="1"/>
  <c r="P19" i="2"/>
  <c r="B18" i="7" s="1"/>
  <c r="P20" i="2"/>
  <c r="B21" i="7" s="1"/>
  <c r="P21" i="2"/>
  <c r="B22" i="7" s="1"/>
  <c r="A3" i="3"/>
  <c r="G19" i="4"/>
  <c r="G21" i="4" s="1"/>
  <c r="I25" i="3"/>
  <c r="J25" i="3" s="1"/>
  <c r="K25" i="3" s="1"/>
  <c r="L25" i="3" s="1"/>
  <c r="M25" i="3" s="1"/>
  <c r="N25" i="3" s="1"/>
  <c r="O25" i="3" s="1"/>
  <c r="P25" i="3" s="1"/>
  <c r="Q25" i="3" s="1"/>
  <c r="R25" i="3" s="1"/>
  <c r="S25" i="3" s="1"/>
  <c r="T25" i="3" s="1"/>
  <c r="U25" i="3" s="1"/>
  <c r="V25" i="3" s="1"/>
  <c r="W25" i="3" s="1"/>
  <c r="X25" i="3" s="1"/>
  <c r="Y25" i="3" s="1"/>
  <c r="Z25" i="3" s="1"/>
  <c r="AA25" i="3" s="1"/>
  <c r="C12" i="4"/>
  <c r="D4" i="8"/>
  <c r="D4" i="6"/>
  <c r="C4" i="5"/>
  <c r="C4" i="4"/>
  <c r="D41" i="8"/>
  <c r="C11" i="5"/>
  <c r="C17" i="5" s="1"/>
  <c r="C19" i="5" s="1"/>
  <c r="C24" i="5" s="1"/>
  <c r="H41" i="8"/>
  <c r="G11" i="5"/>
  <c r="G17" i="5" s="1"/>
  <c r="L41" i="8"/>
  <c r="K11" i="5"/>
  <c r="K17" i="5" s="1"/>
  <c r="P11" i="2"/>
  <c r="B12" i="7" s="1"/>
  <c r="S41" i="8"/>
  <c r="R11" i="5"/>
  <c r="R17" i="5" s="1"/>
  <c r="W41" i="8"/>
  <c r="V11" i="5"/>
  <c r="V17" i="5" s="1"/>
  <c r="AA41" i="8"/>
  <c r="Z11" i="5"/>
  <c r="Z17" i="5" s="1"/>
  <c r="D12" i="2"/>
  <c r="H12" i="2"/>
  <c r="L12" i="2"/>
  <c r="T12" i="2"/>
  <c r="X12" i="2"/>
  <c r="AB12" i="2"/>
  <c r="AC17" i="2"/>
  <c r="C19" i="7" s="1"/>
  <c r="AC18" i="2"/>
  <c r="C20" i="7" s="1"/>
  <c r="AC19" i="2"/>
  <c r="C18" i="7" s="1"/>
  <c r="AC20" i="2"/>
  <c r="C21" i="7" s="1"/>
  <c r="AC21" i="2"/>
  <c r="C22" i="7" s="1"/>
  <c r="F11" i="4"/>
  <c r="J11" i="4"/>
  <c r="N11" i="4"/>
  <c r="S11" i="4"/>
  <c r="W11" i="4"/>
  <c r="AA11" i="4"/>
  <c r="E16" i="4"/>
  <c r="G36" i="3"/>
  <c r="K41" i="8"/>
  <c r="J11" i="5"/>
  <c r="J17" i="5" s="1"/>
  <c r="O41" i="8"/>
  <c r="N11" i="5"/>
  <c r="N17" i="5" s="1"/>
  <c r="V41" i="8"/>
  <c r="U11" i="5"/>
  <c r="U17" i="5" s="1"/>
  <c r="K12" i="2"/>
  <c r="S12" i="2"/>
  <c r="AA12" i="2"/>
  <c r="P17" i="2"/>
  <c r="B19" i="7" s="1"/>
  <c r="E4" i="2"/>
  <c r="D8" i="2"/>
  <c r="E41" i="8"/>
  <c r="D11" i="5"/>
  <c r="D17" i="5" s="1"/>
  <c r="I41" i="8"/>
  <c r="H11" i="5"/>
  <c r="H17" i="5" s="1"/>
  <c r="M41" i="8"/>
  <c r="L11" i="5"/>
  <c r="L17" i="5" s="1"/>
  <c r="P41" i="8"/>
  <c r="O11" i="5"/>
  <c r="O17" i="5" s="1"/>
  <c r="T41" i="8"/>
  <c r="S11" i="5"/>
  <c r="S17" i="5" s="1"/>
  <c r="X41" i="8"/>
  <c r="W11" i="5"/>
  <c r="W17" i="5" s="1"/>
  <c r="AC11" i="2"/>
  <c r="C12" i="7" s="1"/>
  <c r="E12" i="2"/>
  <c r="E14" i="2" s="1"/>
  <c r="E22" i="2" s="1"/>
  <c r="I12" i="2"/>
  <c r="M12" i="2"/>
  <c r="Q12" i="2"/>
  <c r="U12" i="2"/>
  <c r="Y12" i="2"/>
  <c r="A18" i="7"/>
  <c r="A13" i="5"/>
  <c r="A19" i="7"/>
  <c r="A14" i="5"/>
  <c r="A20" i="7"/>
  <c r="A12" i="5"/>
  <c r="A21" i="7"/>
  <c r="A15" i="5"/>
  <c r="A22" i="7"/>
  <c r="A16" i="5"/>
  <c r="D5" i="3"/>
  <c r="A3" i="6"/>
  <c r="A3" i="7"/>
  <c r="A3" i="5"/>
  <c r="A3" i="4"/>
  <c r="F41" i="8"/>
  <c r="E11" i="5"/>
  <c r="E17" i="5" s="1"/>
  <c r="E19" i="5" s="1"/>
  <c r="E24" i="5" s="1"/>
  <c r="J41" i="8"/>
  <c r="I11" i="5"/>
  <c r="I17" i="5" s="1"/>
  <c r="N41" i="8"/>
  <c r="M11" i="5"/>
  <c r="M17" i="5" s="1"/>
  <c r="Q41" i="8"/>
  <c r="P11" i="5"/>
  <c r="P17" i="5" s="1"/>
  <c r="U41" i="8"/>
  <c r="T11" i="5"/>
  <c r="T17" i="5" s="1"/>
  <c r="Y41" i="8"/>
  <c r="X11" i="5"/>
  <c r="X17" i="5" s="1"/>
  <c r="F12" i="2"/>
  <c r="F14" i="2" s="1"/>
  <c r="F22" i="2" s="1"/>
  <c r="J12" i="2"/>
  <c r="N12" i="2"/>
  <c r="R12" i="2"/>
  <c r="V12" i="2"/>
  <c r="Z12" i="2"/>
  <c r="E7" i="3"/>
  <c r="D11" i="4"/>
  <c r="O11" i="4" s="1"/>
  <c r="F12" i="7" s="1"/>
  <c r="H11" i="4"/>
  <c r="L11" i="4"/>
  <c r="Q11" i="4"/>
  <c r="U11" i="4"/>
  <c r="AB11" i="4" s="1"/>
  <c r="G12" i="7" s="1"/>
  <c r="Y11" i="4"/>
  <c r="E22" i="3"/>
  <c r="B25" i="4"/>
  <c r="C6" i="4" s="1"/>
  <c r="C16" i="4"/>
  <c r="O19" i="4"/>
  <c r="F20" i="7" s="1"/>
  <c r="F28" i="3"/>
  <c r="E31" i="3"/>
  <c r="D19" i="5"/>
  <c r="D24" i="5" s="1"/>
  <c r="E34" i="3"/>
  <c r="C21" i="4"/>
  <c r="O21" i="4" s="1"/>
  <c r="F22" i="7" s="1"/>
  <c r="D21" i="4"/>
  <c r="P21" i="4"/>
  <c r="AB21" i="4" s="1"/>
  <c r="G22" i="7" s="1"/>
  <c r="E25" i="5"/>
  <c r="G7" i="6"/>
  <c r="G6" i="8"/>
  <c r="F12" i="8"/>
  <c r="E32" i="8"/>
  <c r="C53" i="8"/>
  <c r="C26" i="5" l="1"/>
  <c r="E26" i="2"/>
  <c r="H6" i="8"/>
  <c r="P12" i="2"/>
  <c r="B13" i="7" s="1"/>
  <c r="E12" i="4"/>
  <c r="G10" i="3"/>
  <c r="C57" i="8"/>
  <c r="C55" i="8"/>
  <c r="E32" i="3"/>
  <c r="F31" i="3"/>
  <c r="O6" i="4"/>
  <c r="F7" i="7" s="1"/>
  <c r="D9" i="4"/>
  <c r="F7" i="3"/>
  <c r="H36" i="3"/>
  <c r="F16" i="4"/>
  <c r="E4" i="8"/>
  <c r="E4" i="6"/>
  <c r="D4" i="5"/>
  <c r="D4" i="4"/>
  <c r="E5" i="3"/>
  <c r="F4" i="2"/>
  <c r="E37" i="8"/>
  <c r="E51" i="8" s="1"/>
  <c r="F32" i="8"/>
  <c r="E52" i="6"/>
  <c r="E54" i="6" s="1"/>
  <c r="E25" i="2" s="1"/>
  <c r="G9" i="6"/>
  <c r="H7" i="6"/>
  <c r="F29" i="3"/>
  <c r="G28" i="3"/>
  <c r="F22" i="3"/>
  <c r="AC12" i="2"/>
  <c r="C13" i="7" s="1"/>
  <c r="F29" i="8"/>
  <c r="G12" i="8"/>
  <c r="D14" i="4"/>
  <c r="F34" i="3"/>
  <c r="D14" i="2"/>
  <c r="G29" i="8" l="1"/>
  <c r="H12" i="8"/>
  <c r="G29" i="3"/>
  <c r="H28" i="3"/>
  <c r="G16" i="4"/>
  <c r="I36" i="3"/>
  <c r="E29" i="2"/>
  <c r="E30" i="2" s="1"/>
  <c r="D8" i="4" s="1"/>
  <c r="E14" i="4"/>
  <c r="G34" i="3"/>
  <c r="F4" i="8"/>
  <c r="F4" i="6"/>
  <c r="E4" i="5"/>
  <c r="E4" i="4"/>
  <c r="G4" i="2"/>
  <c r="F5" i="3"/>
  <c r="E9" i="4"/>
  <c r="G7" i="3"/>
  <c r="I6" i="8"/>
  <c r="D46" i="8"/>
  <c r="D63" i="6"/>
  <c r="D67" i="6" s="1"/>
  <c r="D35" i="3" s="1"/>
  <c r="D23" i="5"/>
  <c r="D26" i="5" s="1"/>
  <c r="F7" i="5"/>
  <c r="F8" i="5" s="1"/>
  <c r="F19" i="5" s="1"/>
  <c r="F24" i="5" s="1"/>
  <c r="G7" i="2"/>
  <c r="F37" i="8"/>
  <c r="F51" i="8" s="1"/>
  <c r="G32" i="8"/>
  <c r="F52" i="6"/>
  <c r="F54" i="6" s="1"/>
  <c r="F25" i="2" s="1"/>
  <c r="F26" i="2" s="1"/>
  <c r="D22" i="2"/>
  <c r="G22" i="3"/>
  <c r="H9" i="6"/>
  <c r="I7" i="6"/>
  <c r="F32" i="3"/>
  <c r="G31" i="3"/>
  <c r="F12" i="4"/>
  <c r="H10" i="3"/>
  <c r="E46" i="8" l="1"/>
  <c r="E23" i="5"/>
  <c r="E26" i="5" s="1"/>
  <c r="E63" i="6"/>
  <c r="E67" i="6" s="1"/>
  <c r="E35" i="3" s="1"/>
  <c r="G4" i="8"/>
  <c r="G4" i="6"/>
  <c r="F4" i="5"/>
  <c r="F4" i="4"/>
  <c r="G5" i="3"/>
  <c r="H4" i="2"/>
  <c r="H29" i="8"/>
  <c r="I12" i="8"/>
  <c r="G7" i="5"/>
  <c r="G8" i="5" s="1"/>
  <c r="G19" i="5" s="1"/>
  <c r="G24" i="5" s="1"/>
  <c r="H7" i="2"/>
  <c r="H8" i="2" s="1"/>
  <c r="H14" i="2" s="1"/>
  <c r="H22" i="2" s="1"/>
  <c r="H16" i="4"/>
  <c r="J36" i="3"/>
  <c r="H22" i="3"/>
  <c r="C15" i="4"/>
  <c r="D37" i="3"/>
  <c r="D39" i="3" s="1"/>
  <c r="F9" i="4"/>
  <c r="H7" i="3"/>
  <c r="F29" i="2"/>
  <c r="F30" i="2"/>
  <c r="E8" i="4" s="1"/>
  <c r="G8" i="2"/>
  <c r="F14" i="4"/>
  <c r="H34" i="3"/>
  <c r="H29" i="3"/>
  <c r="I28" i="3"/>
  <c r="G32" i="3"/>
  <c r="H31" i="3"/>
  <c r="D26" i="2"/>
  <c r="G12" i="4"/>
  <c r="I10" i="3"/>
  <c r="I9" i="6"/>
  <c r="J7" i="6"/>
  <c r="G37" i="8"/>
  <c r="G51" i="8" s="1"/>
  <c r="H32" i="8"/>
  <c r="G52" i="6"/>
  <c r="G54" i="6" s="1"/>
  <c r="G25" i="2" s="1"/>
  <c r="J6" i="8"/>
  <c r="H37" i="8" l="1"/>
  <c r="H51" i="8" s="1"/>
  <c r="I32" i="8"/>
  <c r="H52" i="6"/>
  <c r="H54" i="6" s="1"/>
  <c r="H25" i="2" s="1"/>
  <c r="H26" i="2" s="1"/>
  <c r="G14" i="4"/>
  <c r="I34" i="3"/>
  <c r="F46" i="8"/>
  <c r="F23" i="5"/>
  <c r="F26" i="5" s="1"/>
  <c r="F63" i="6"/>
  <c r="F67" i="6" s="1"/>
  <c r="F35" i="3" s="1"/>
  <c r="G9" i="4"/>
  <c r="I7" i="3"/>
  <c r="I22" i="3"/>
  <c r="K6" i="8"/>
  <c r="H12" i="4"/>
  <c r="J10" i="3"/>
  <c r="H32" i="3"/>
  <c r="I31" i="3"/>
  <c r="G14" i="2"/>
  <c r="H4" i="8"/>
  <c r="H4" i="6"/>
  <c r="G4" i="5"/>
  <c r="G4" i="4"/>
  <c r="H5" i="3"/>
  <c r="I4" i="2"/>
  <c r="J9" i="6"/>
  <c r="K7" i="6"/>
  <c r="D29" i="2"/>
  <c r="D30" i="2"/>
  <c r="I29" i="3"/>
  <c r="J28" i="3"/>
  <c r="H7" i="5"/>
  <c r="H8" i="5" s="1"/>
  <c r="H19" i="5" s="1"/>
  <c r="H24" i="5" s="1"/>
  <c r="J25" i="5" s="1"/>
  <c r="I7" i="2"/>
  <c r="I8" i="2" s="1"/>
  <c r="I14" i="2" s="1"/>
  <c r="I22" i="2" s="1"/>
  <c r="I16" i="4"/>
  <c r="K36" i="3"/>
  <c r="I29" i="8"/>
  <c r="J12" i="8"/>
  <c r="D16" i="4"/>
  <c r="E37" i="3"/>
  <c r="E39" i="3" s="1"/>
  <c r="H29" i="2" l="1"/>
  <c r="H30" i="2"/>
  <c r="G8" i="4" s="1"/>
  <c r="I4" i="8"/>
  <c r="I4" i="6"/>
  <c r="H4" i="5"/>
  <c r="H4" i="4"/>
  <c r="I5" i="3"/>
  <c r="J4" i="2"/>
  <c r="G22" i="2"/>
  <c r="I26" i="2"/>
  <c r="D8" i="3"/>
  <c r="L6" i="8"/>
  <c r="K9" i="6"/>
  <c r="L7" i="6"/>
  <c r="E15" i="4"/>
  <c r="F37" i="3"/>
  <c r="F39" i="3" s="1"/>
  <c r="H14" i="4"/>
  <c r="J34" i="3"/>
  <c r="I37" i="8"/>
  <c r="I51" i="8" s="1"/>
  <c r="J32" i="8"/>
  <c r="I52" i="6"/>
  <c r="I54" i="6" s="1"/>
  <c r="I25" i="2" s="1"/>
  <c r="D9" i="8"/>
  <c r="C8" i="4"/>
  <c r="D24" i="3"/>
  <c r="J22" i="3"/>
  <c r="J16" i="4"/>
  <c r="L36" i="3"/>
  <c r="J29" i="3"/>
  <c r="K28" i="3"/>
  <c r="I32" i="3"/>
  <c r="J31" i="3"/>
  <c r="J29" i="8"/>
  <c r="K12" i="8"/>
  <c r="I7" i="5"/>
  <c r="I8" i="5" s="1"/>
  <c r="I19" i="5" s="1"/>
  <c r="I24" i="5" s="1"/>
  <c r="J7" i="2"/>
  <c r="I12" i="4"/>
  <c r="K10" i="3"/>
  <c r="H9" i="4"/>
  <c r="J7" i="3"/>
  <c r="G46" i="8"/>
  <c r="G23" i="5"/>
  <c r="G26" i="5" s="1"/>
  <c r="G63" i="6"/>
  <c r="G67" i="6" s="1"/>
  <c r="G35" i="3" s="1"/>
  <c r="J8" i="2" l="1"/>
  <c r="K22" i="3"/>
  <c r="J7" i="5"/>
  <c r="J8" i="5" s="1"/>
  <c r="J19" i="5" s="1"/>
  <c r="J24" i="5" s="1"/>
  <c r="K7" i="2"/>
  <c r="K8" i="2" s="1"/>
  <c r="K14" i="2" s="1"/>
  <c r="K22" i="2" s="1"/>
  <c r="E9" i="8"/>
  <c r="D10" i="8"/>
  <c r="D53" i="8" s="1"/>
  <c r="I14" i="4"/>
  <c r="K34" i="3"/>
  <c r="M6" i="8"/>
  <c r="K29" i="8"/>
  <c r="L12" i="8"/>
  <c r="H46" i="8"/>
  <c r="H63" i="6"/>
  <c r="H67" i="6" s="1"/>
  <c r="H35" i="3" s="1"/>
  <c r="H23" i="5"/>
  <c r="H26" i="5" s="1"/>
  <c r="J4" i="8"/>
  <c r="J4" i="6"/>
  <c r="I4" i="5"/>
  <c r="I4" i="4"/>
  <c r="J5" i="3"/>
  <c r="K4" i="2"/>
  <c r="J12" i="4"/>
  <c r="L10" i="3"/>
  <c r="J32" i="3"/>
  <c r="K31" i="3"/>
  <c r="K16" i="4"/>
  <c r="M36" i="3"/>
  <c r="I29" i="2"/>
  <c r="I30" i="2" s="1"/>
  <c r="H8" i="4" s="1"/>
  <c r="I9" i="4"/>
  <c r="K7" i="3"/>
  <c r="F15" i="4"/>
  <c r="G37" i="3"/>
  <c r="G39" i="3" s="1"/>
  <c r="K29" i="3"/>
  <c r="L28" i="3"/>
  <c r="E24" i="3"/>
  <c r="D26" i="3"/>
  <c r="D41" i="3" s="1"/>
  <c r="K32" i="8"/>
  <c r="J37" i="8"/>
  <c r="J51" i="8" s="1"/>
  <c r="J52" i="6"/>
  <c r="J54" i="6" s="1"/>
  <c r="J25" i="2" s="1"/>
  <c r="L9" i="6"/>
  <c r="M7" i="6"/>
  <c r="E8" i="3"/>
  <c r="C10" i="4"/>
  <c r="D11" i="3"/>
  <c r="G26" i="2"/>
  <c r="K7" i="5" l="1"/>
  <c r="K8" i="5" s="1"/>
  <c r="K19" i="5" s="1"/>
  <c r="K24" i="5" s="1"/>
  <c r="L7" i="2"/>
  <c r="L22" i="3"/>
  <c r="E10" i="4"/>
  <c r="E17" i="4" s="1"/>
  <c r="E23" i="4" s="1"/>
  <c r="F8" i="3"/>
  <c r="E11" i="3"/>
  <c r="F24" i="3"/>
  <c r="E26" i="3"/>
  <c r="E41" i="3" s="1"/>
  <c r="L16" i="4"/>
  <c r="N36" i="3"/>
  <c r="I46" i="8"/>
  <c r="I23" i="5"/>
  <c r="I26" i="5" s="1"/>
  <c r="I63" i="6"/>
  <c r="I67" i="6" s="1"/>
  <c r="I35" i="3" s="1"/>
  <c r="L29" i="8"/>
  <c r="M12" i="8"/>
  <c r="E10" i="8"/>
  <c r="E53" i="8" s="1"/>
  <c r="F9" i="8"/>
  <c r="G29" i="2"/>
  <c r="G30" i="2"/>
  <c r="D10" i="4"/>
  <c r="D17" i="4" s="1"/>
  <c r="D23" i="4" s="1"/>
  <c r="L29" i="3"/>
  <c r="M28" i="3"/>
  <c r="G15" i="4"/>
  <c r="H37" i="3"/>
  <c r="H39" i="3" s="1"/>
  <c r="K12" i="4"/>
  <c r="M10" i="3"/>
  <c r="J14" i="4"/>
  <c r="L34" i="3"/>
  <c r="M9" i="6"/>
  <c r="N7" i="6"/>
  <c r="K37" i="8"/>
  <c r="K51" i="8" s="1"/>
  <c r="L32" i="8"/>
  <c r="K52" i="6"/>
  <c r="K54" i="6" s="1"/>
  <c r="K25" i="2" s="1"/>
  <c r="J9" i="4"/>
  <c r="L7" i="3"/>
  <c r="K32" i="3"/>
  <c r="L31" i="3"/>
  <c r="K4" i="8"/>
  <c r="K4" i="6"/>
  <c r="J4" i="5"/>
  <c r="J4" i="4"/>
  <c r="K5" i="3"/>
  <c r="L4" i="2"/>
  <c r="N6" i="8"/>
  <c r="K26" i="2"/>
  <c r="C17" i="4"/>
  <c r="J14" i="2"/>
  <c r="L4" i="8" l="1"/>
  <c r="L4" i="6"/>
  <c r="K4" i="5"/>
  <c r="K4" i="4"/>
  <c r="L5" i="3"/>
  <c r="M4" i="2"/>
  <c r="M12" i="4"/>
  <c r="O12" i="4" s="1"/>
  <c r="F13" i="7" s="1"/>
  <c r="L12" i="4"/>
  <c r="L8" i="2"/>
  <c r="K29" i="2"/>
  <c r="K30" i="2"/>
  <c r="J8" i="4" s="1"/>
  <c r="K9" i="4"/>
  <c r="M7" i="3"/>
  <c r="K14" i="4"/>
  <c r="M34" i="3"/>
  <c r="M29" i="3"/>
  <c r="N28" i="3"/>
  <c r="F8" i="4"/>
  <c r="M29" i="8"/>
  <c r="N12" i="8"/>
  <c r="G24" i="3"/>
  <c r="F26" i="3"/>
  <c r="F41" i="3" s="1"/>
  <c r="M22" i="3"/>
  <c r="L32" i="3"/>
  <c r="M31" i="3"/>
  <c r="N9" i="6"/>
  <c r="O7" i="6"/>
  <c r="M16" i="4"/>
  <c r="O36" i="3"/>
  <c r="C23" i="4"/>
  <c r="L37" i="8"/>
  <c r="L51" i="8" s="1"/>
  <c r="M32" i="8"/>
  <c r="L52" i="6"/>
  <c r="L54" i="6" s="1"/>
  <c r="L25" i="2" s="1"/>
  <c r="J46" i="8"/>
  <c r="J23" i="5"/>
  <c r="J26" i="5" s="1"/>
  <c r="J63" i="6"/>
  <c r="J67" i="6" s="1"/>
  <c r="J35" i="3" s="1"/>
  <c r="O6" i="8"/>
  <c r="J22" i="2"/>
  <c r="L7" i="5"/>
  <c r="L8" i="5" s="1"/>
  <c r="L19" i="5" s="1"/>
  <c r="L24" i="5" s="1"/>
  <c r="M7" i="2"/>
  <c r="M8" i="2" s="1"/>
  <c r="M14" i="2" s="1"/>
  <c r="M22" i="2" s="1"/>
  <c r="G9" i="8"/>
  <c r="F10" i="8"/>
  <c r="F53" i="8" s="1"/>
  <c r="H15" i="4"/>
  <c r="I37" i="3"/>
  <c r="I39" i="3" s="1"/>
  <c r="G8" i="3"/>
  <c r="F11" i="3"/>
  <c r="N22" i="3" l="1"/>
  <c r="M4" i="8"/>
  <c r="M4" i="6"/>
  <c r="L4" i="5"/>
  <c r="L4" i="4"/>
  <c r="M5" i="3"/>
  <c r="N4" i="2"/>
  <c r="M32" i="3"/>
  <c r="N31" i="3"/>
  <c r="J26" i="2"/>
  <c r="K46" i="8"/>
  <c r="K23" i="5"/>
  <c r="K26" i="5" s="1"/>
  <c r="K63" i="6"/>
  <c r="K67" i="6" s="1"/>
  <c r="K35" i="3" s="1"/>
  <c r="N16" i="4"/>
  <c r="O16" i="4" s="1"/>
  <c r="F17" i="7" s="1"/>
  <c r="P36" i="3"/>
  <c r="O9" i="6"/>
  <c r="P7" i="6"/>
  <c r="N29" i="8"/>
  <c r="O12" i="8"/>
  <c r="N29" i="3"/>
  <c r="O28" i="3"/>
  <c r="L14" i="2"/>
  <c r="G10" i="4"/>
  <c r="G17" i="4" s="1"/>
  <c r="G23" i="4" s="1"/>
  <c r="H8" i="3"/>
  <c r="G11" i="3"/>
  <c r="P6" i="8"/>
  <c r="M7" i="5"/>
  <c r="M8" i="5" s="1"/>
  <c r="M19" i="5" s="1"/>
  <c r="M24" i="5" s="1"/>
  <c r="N7" i="2"/>
  <c r="N8" i="2" s="1"/>
  <c r="N14" i="2" s="1"/>
  <c r="N22" i="2" s="1"/>
  <c r="F10" i="4"/>
  <c r="H9" i="8"/>
  <c r="G10" i="8"/>
  <c r="G53" i="8" s="1"/>
  <c r="C25" i="4"/>
  <c r="I15" i="4"/>
  <c r="J37" i="3"/>
  <c r="J39" i="3" s="1"/>
  <c r="M37" i="8"/>
  <c r="M51" i="8" s="1"/>
  <c r="N32" i="8"/>
  <c r="M52" i="6"/>
  <c r="M54" i="6" s="1"/>
  <c r="M25" i="2" s="1"/>
  <c r="M26" i="2" s="1"/>
  <c r="H24" i="3"/>
  <c r="G26" i="3"/>
  <c r="G41" i="3" s="1"/>
  <c r="F17" i="4"/>
  <c r="L14" i="4"/>
  <c r="N34" i="3"/>
  <c r="L9" i="4"/>
  <c r="N7" i="3"/>
  <c r="M29" i="2" l="1"/>
  <c r="M30" i="2" s="1"/>
  <c r="L8" i="4" s="1"/>
  <c r="M14" i="4"/>
  <c r="O34" i="3"/>
  <c r="F23" i="4"/>
  <c r="N4" i="8"/>
  <c r="N4" i="6"/>
  <c r="M4" i="5"/>
  <c r="M4" i="4"/>
  <c r="O4" i="2"/>
  <c r="N5" i="3"/>
  <c r="M9" i="4"/>
  <c r="O7" i="3"/>
  <c r="N37" i="8"/>
  <c r="N51" i="8" s="1"/>
  <c r="O32" i="8"/>
  <c r="N52" i="6"/>
  <c r="N54" i="6" s="1"/>
  <c r="N25" i="2" s="1"/>
  <c r="N26" i="2" s="1"/>
  <c r="I9" i="8"/>
  <c r="H10" i="8"/>
  <c r="H53" i="8" s="1"/>
  <c r="O29" i="8"/>
  <c r="P12" i="8"/>
  <c r="I24" i="3"/>
  <c r="H26" i="3"/>
  <c r="H41" i="3" s="1"/>
  <c r="Q6" i="8"/>
  <c r="L22" i="2"/>
  <c r="N32" i="3"/>
  <c r="O31" i="3"/>
  <c r="O22" i="3"/>
  <c r="N7" i="5"/>
  <c r="N8" i="5" s="1"/>
  <c r="N19" i="5" s="1"/>
  <c r="N24" i="5" s="1"/>
  <c r="P25" i="5" s="1"/>
  <c r="O7" i="2"/>
  <c r="L46" i="8"/>
  <c r="L63" i="6"/>
  <c r="L67" i="6" s="1"/>
  <c r="L35" i="3" s="1"/>
  <c r="L23" i="5"/>
  <c r="L26" i="5" s="1"/>
  <c r="P16" i="4"/>
  <c r="Q36" i="3"/>
  <c r="D6" i="4"/>
  <c r="D25" i="4" s="1"/>
  <c r="D13" i="3"/>
  <c r="D15" i="3" s="1"/>
  <c r="D17" i="3" s="1"/>
  <c r="I8" i="3"/>
  <c r="H11" i="3"/>
  <c r="O29" i="3"/>
  <c r="P28" i="3"/>
  <c r="P9" i="6"/>
  <c r="Q7" i="6"/>
  <c r="J15" i="4"/>
  <c r="K37" i="3"/>
  <c r="K39" i="3" s="1"/>
  <c r="J29" i="2"/>
  <c r="J30" i="2"/>
  <c r="N29" i="2" l="1"/>
  <c r="N30" i="2"/>
  <c r="M8" i="4" s="1"/>
  <c r="I8" i="4"/>
  <c r="Q9" i="6"/>
  <c r="R7" i="6"/>
  <c r="D44" i="3"/>
  <c r="D55" i="8"/>
  <c r="D57" i="8"/>
  <c r="M46" i="8"/>
  <c r="M23" i="5"/>
  <c r="M26" i="5" s="1"/>
  <c r="M63" i="6"/>
  <c r="M67" i="6" s="1"/>
  <c r="M35" i="3" s="1"/>
  <c r="L26" i="2"/>
  <c r="O37" i="8"/>
  <c r="O51" i="8" s="1"/>
  <c r="P32" i="8"/>
  <c r="O52" i="6"/>
  <c r="O54" i="6" s="1"/>
  <c r="O25" i="2" s="1"/>
  <c r="P25" i="2" s="1"/>
  <c r="B26" i="7" s="1"/>
  <c r="O7" i="5"/>
  <c r="O8" i="5" s="1"/>
  <c r="O19" i="5" s="1"/>
  <c r="O24" i="5" s="1"/>
  <c r="Q7" i="2"/>
  <c r="J8" i="3"/>
  <c r="I10" i="4" s="1"/>
  <c r="I11" i="3"/>
  <c r="E6" i="4"/>
  <c r="E25" i="4" s="1"/>
  <c r="E13" i="3"/>
  <c r="E15" i="3" s="1"/>
  <c r="E17" i="3" s="1"/>
  <c r="K15" i="4"/>
  <c r="L37" i="3"/>
  <c r="L39" i="3" s="1"/>
  <c r="O32" i="3"/>
  <c r="P31" i="3"/>
  <c r="P29" i="3"/>
  <c r="Q28" i="3"/>
  <c r="H10" i="4"/>
  <c r="H17" i="4" s="1"/>
  <c r="Q16" i="4"/>
  <c r="R36" i="3"/>
  <c r="R6" i="8"/>
  <c r="J24" i="3"/>
  <c r="I26" i="3"/>
  <c r="I41" i="3" s="1"/>
  <c r="J9" i="8"/>
  <c r="I10" i="8"/>
  <c r="I53" i="8" s="1"/>
  <c r="N9" i="4"/>
  <c r="O9" i="4" s="1"/>
  <c r="F10" i="7" s="1"/>
  <c r="P7" i="3"/>
  <c r="O4" i="8"/>
  <c r="O4" i="6"/>
  <c r="N4" i="5"/>
  <c r="N4" i="4"/>
  <c r="O5" i="3"/>
  <c r="Q4" i="2"/>
  <c r="R4" i="2" s="1"/>
  <c r="S4" i="2" s="1"/>
  <c r="T4" i="2" s="1"/>
  <c r="U4" i="2" s="1"/>
  <c r="V4" i="2" s="1"/>
  <c r="W4" i="2" s="1"/>
  <c r="X4" i="2" s="1"/>
  <c r="Y4" i="2" s="1"/>
  <c r="Z4" i="2" s="1"/>
  <c r="AA4" i="2" s="1"/>
  <c r="AB4" i="2" s="1"/>
  <c r="N14" i="4"/>
  <c r="O14" i="4" s="1"/>
  <c r="F15" i="7" s="1"/>
  <c r="P34" i="3"/>
  <c r="O8" i="2"/>
  <c r="P7" i="2"/>
  <c r="B8" i="7" s="1"/>
  <c r="P22" i="3"/>
  <c r="P29" i="8"/>
  <c r="Q12" i="8"/>
  <c r="Q22" i="3" l="1"/>
  <c r="P32" i="3"/>
  <c r="Q31" i="3"/>
  <c r="E44" i="3"/>
  <c r="E55" i="8"/>
  <c r="E57" i="8"/>
  <c r="L29" i="2"/>
  <c r="L30" i="2"/>
  <c r="R9" i="6"/>
  <c r="S7" i="6"/>
  <c r="Q29" i="8"/>
  <c r="R12" i="8"/>
  <c r="P9" i="4"/>
  <c r="Q7" i="3"/>
  <c r="K9" i="8"/>
  <c r="J10" i="8"/>
  <c r="J53" i="8" s="1"/>
  <c r="H23" i="4"/>
  <c r="F13" i="3"/>
  <c r="F15" i="3" s="1"/>
  <c r="F17" i="3" s="1"/>
  <c r="F6" i="4"/>
  <c r="F25" i="4" s="1"/>
  <c r="Q8" i="2"/>
  <c r="P37" i="8"/>
  <c r="P51" i="8" s="1"/>
  <c r="Q32" i="8"/>
  <c r="L15" i="4"/>
  <c r="M37" i="3"/>
  <c r="M39" i="3" s="1"/>
  <c r="P7" i="5"/>
  <c r="P8" i="5" s="1"/>
  <c r="P19" i="5" s="1"/>
  <c r="P24" i="5" s="1"/>
  <c r="R7" i="2"/>
  <c r="R8" i="2" s="1"/>
  <c r="R14" i="2" s="1"/>
  <c r="R22" i="2" s="1"/>
  <c r="R26" i="2" s="1"/>
  <c r="K24" i="3"/>
  <c r="J26" i="3"/>
  <c r="J41" i="3" s="1"/>
  <c r="R16" i="4"/>
  <c r="S36" i="3"/>
  <c r="K8" i="3"/>
  <c r="J11" i="3"/>
  <c r="I17" i="4"/>
  <c r="I23" i="4" s="1"/>
  <c r="P14" i="4"/>
  <c r="Q34" i="3"/>
  <c r="S6" i="8"/>
  <c r="O14" i="2"/>
  <c r="P8" i="2"/>
  <c r="B9" i="7" s="1"/>
  <c r="Q29" i="3"/>
  <c r="R28" i="3"/>
  <c r="N46" i="8"/>
  <c r="N23" i="5"/>
  <c r="N26" i="5" s="1"/>
  <c r="N63" i="6"/>
  <c r="N67" i="6" s="1"/>
  <c r="N35" i="3" s="1"/>
  <c r="L24" i="3" l="1"/>
  <c r="K26" i="3"/>
  <c r="K41" i="3" s="1"/>
  <c r="O22" i="2"/>
  <c r="P14" i="2"/>
  <c r="B15" i="7" s="1"/>
  <c r="T6" i="8"/>
  <c r="K10" i="4"/>
  <c r="L8" i="3"/>
  <c r="K11" i="3"/>
  <c r="L9" i="8"/>
  <c r="K10" i="8"/>
  <c r="K53" i="8" s="1"/>
  <c r="R29" i="8"/>
  <c r="S12" i="8"/>
  <c r="M15" i="4"/>
  <c r="N37" i="3"/>
  <c r="N39" i="3" s="1"/>
  <c r="J10" i="4"/>
  <c r="J17" i="4" s="1"/>
  <c r="Q14" i="2"/>
  <c r="Q9" i="4"/>
  <c r="R7" i="3"/>
  <c r="K8" i="4"/>
  <c r="O46" i="8"/>
  <c r="O23" i="5"/>
  <c r="O26" i="5" s="1"/>
  <c r="O63" i="6"/>
  <c r="O67" i="6" s="1"/>
  <c r="O35" i="3" s="1"/>
  <c r="Q14" i="4"/>
  <c r="R34" i="3"/>
  <c r="S16" i="4"/>
  <c r="T36" i="3"/>
  <c r="R29" i="2"/>
  <c r="R30" i="2"/>
  <c r="Q8" i="4" s="1"/>
  <c r="Q37" i="8"/>
  <c r="Q51" i="8" s="1"/>
  <c r="R32" i="8"/>
  <c r="G6" i="4"/>
  <c r="G25" i="4" s="1"/>
  <c r="G13" i="3"/>
  <c r="G15" i="3" s="1"/>
  <c r="G17" i="3" s="1"/>
  <c r="S9" i="6"/>
  <c r="T7" i="6"/>
  <c r="Q32" i="3"/>
  <c r="R31" i="3"/>
  <c r="R22" i="3"/>
  <c r="R29" i="3"/>
  <c r="S28" i="3"/>
  <c r="F44" i="3"/>
  <c r="F57" i="8"/>
  <c r="F55" i="8"/>
  <c r="Q7" i="5"/>
  <c r="Q8" i="5" s="1"/>
  <c r="Q19" i="5" s="1"/>
  <c r="Q24" i="5" s="1"/>
  <c r="S7" i="2"/>
  <c r="S29" i="3" l="1"/>
  <c r="T28" i="3"/>
  <c r="R32" i="3"/>
  <c r="S31" i="3"/>
  <c r="N15" i="4"/>
  <c r="O15" i="4" s="1"/>
  <c r="F16" i="7" s="1"/>
  <c r="O37" i="3"/>
  <c r="O39" i="3" s="1"/>
  <c r="K17" i="4"/>
  <c r="K23" i="4" s="1"/>
  <c r="Q22" i="2"/>
  <c r="M9" i="8"/>
  <c r="L10" i="8"/>
  <c r="L53" i="8" s="1"/>
  <c r="G44" i="3"/>
  <c r="G57" i="8"/>
  <c r="G55" i="8"/>
  <c r="R14" i="4"/>
  <c r="S34" i="3"/>
  <c r="P46" i="8"/>
  <c r="P63" i="6"/>
  <c r="P67" i="6" s="1"/>
  <c r="P35" i="3" s="1"/>
  <c r="Q63" i="6"/>
  <c r="Q67" i="6" s="1"/>
  <c r="Q35" i="3" s="1"/>
  <c r="P23" i="5"/>
  <c r="P26" i="5" s="1"/>
  <c r="R9" i="4"/>
  <c r="S7" i="3"/>
  <c r="S29" i="8"/>
  <c r="T12" i="8"/>
  <c r="O26" i="2"/>
  <c r="P22" i="2"/>
  <c r="B23" i="7" s="1"/>
  <c r="S22" i="3"/>
  <c r="T9" i="6"/>
  <c r="U7" i="6"/>
  <c r="H6" i="4"/>
  <c r="H25" i="4" s="1"/>
  <c r="H13" i="3"/>
  <c r="H15" i="3" s="1"/>
  <c r="H17" i="3" s="1"/>
  <c r="J23" i="4"/>
  <c r="U6" i="8"/>
  <c r="S8" i="2"/>
  <c r="R7" i="5"/>
  <c r="R8" i="5" s="1"/>
  <c r="R19" i="5" s="1"/>
  <c r="R24" i="5" s="1"/>
  <c r="T7" i="2"/>
  <c r="T8" i="2" s="1"/>
  <c r="T14" i="2" s="1"/>
  <c r="T22" i="2" s="1"/>
  <c r="T26" i="2" s="1"/>
  <c r="S32" i="8"/>
  <c r="R37" i="8"/>
  <c r="R51" i="8" s="1"/>
  <c r="T16" i="4"/>
  <c r="U36" i="3"/>
  <c r="L10" i="4"/>
  <c r="L17" i="4" s="1"/>
  <c r="L23" i="4" s="1"/>
  <c r="M8" i="3"/>
  <c r="L11" i="3"/>
  <c r="M24" i="3"/>
  <c r="L26" i="3"/>
  <c r="L41" i="3" s="1"/>
  <c r="U16" i="4" l="1"/>
  <c r="V36" i="3"/>
  <c r="S14" i="2"/>
  <c r="S9" i="4"/>
  <c r="T7" i="3"/>
  <c r="N9" i="8"/>
  <c r="M10" i="8"/>
  <c r="M53" i="8" s="1"/>
  <c r="O29" i="2"/>
  <c r="P29" i="2" s="1"/>
  <c r="B30" i="7" s="1"/>
  <c r="O30" i="2"/>
  <c r="P26" i="2"/>
  <c r="B27" i="7" s="1"/>
  <c r="H44" i="3"/>
  <c r="H57" i="8"/>
  <c r="H55" i="8"/>
  <c r="T22" i="3"/>
  <c r="T29" i="8"/>
  <c r="U12" i="8"/>
  <c r="T29" i="2"/>
  <c r="T30" i="2"/>
  <c r="S8" i="4" s="1"/>
  <c r="U9" i="6"/>
  <c r="V7" i="6"/>
  <c r="Q15" i="4"/>
  <c r="Q37" i="3"/>
  <c r="Q39" i="3" s="1"/>
  <c r="N24" i="3"/>
  <c r="M26" i="3"/>
  <c r="M41" i="3" s="1"/>
  <c r="V6" i="8"/>
  <c r="S7" i="5"/>
  <c r="S8" i="5" s="1"/>
  <c r="S19" i="5" s="1"/>
  <c r="S24" i="5" s="1"/>
  <c r="U7" i="2"/>
  <c r="U8" i="2" s="1"/>
  <c r="U14" i="2" s="1"/>
  <c r="U22" i="2" s="1"/>
  <c r="U26" i="2" s="1"/>
  <c r="P15" i="4"/>
  <c r="P37" i="3"/>
  <c r="P39" i="3" s="1"/>
  <c r="Q26" i="2"/>
  <c r="T29" i="3"/>
  <c r="U28" i="3"/>
  <c r="N8" i="3"/>
  <c r="M11" i="3"/>
  <c r="S37" i="8"/>
  <c r="S51" i="8" s="1"/>
  <c r="T32" i="8"/>
  <c r="I6" i="4"/>
  <c r="I25" i="4" s="1"/>
  <c r="I13" i="3"/>
  <c r="I15" i="3" s="1"/>
  <c r="I17" i="3" s="1"/>
  <c r="Q46" i="8"/>
  <c r="R63" i="6"/>
  <c r="R67" i="6" s="1"/>
  <c r="R35" i="3" s="1"/>
  <c r="Q23" i="5"/>
  <c r="Q26" i="5" s="1"/>
  <c r="S14" i="4"/>
  <c r="T34" i="3"/>
  <c r="S32" i="3"/>
  <c r="T31" i="3"/>
  <c r="U29" i="3" l="1"/>
  <c r="V28" i="3"/>
  <c r="W6" i="8"/>
  <c r="T7" i="5"/>
  <c r="T8" i="5" s="1"/>
  <c r="T19" i="5" s="1"/>
  <c r="T24" i="5" s="1"/>
  <c r="V25" i="5" s="1"/>
  <c r="V7" i="2"/>
  <c r="T9" i="4"/>
  <c r="U7" i="3"/>
  <c r="V16" i="4"/>
  <c r="W36" i="3"/>
  <c r="S22" i="2"/>
  <c r="J13" i="3"/>
  <c r="J15" i="3" s="1"/>
  <c r="J17" i="3" s="1"/>
  <c r="J6" i="4"/>
  <c r="J25" i="4" s="1"/>
  <c r="R15" i="4"/>
  <c r="R37" i="3"/>
  <c r="R39" i="3" s="1"/>
  <c r="O8" i="3"/>
  <c r="N11" i="3"/>
  <c r="I44" i="3"/>
  <c r="I57" i="8"/>
  <c r="I55" i="8"/>
  <c r="U29" i="8"/>
  <c r="V12" i="8"/>
  <c r="N8" i="4"/>
  <c r="P30" i="2"/>
  <c r="B31" i="7" s="1"/>
  <c r="R46" i="8"/>
  <c r="S63" i="6"/>
  <c r="S67" i="6" s="1"/>
  <c r="S35" i="3" s="1"/>
  <c r="R23" i="5"/>
  <c r="R26" i="5" s="1"/>
  <c r="T32" i="3"/>
  <c r="U31" i="3"/>
  <c r="U34" i="3"/>
  <c r="T14" i="4"/>
  <c r="U29" i="2"/>
  <c r="U30" i="2" s="1"/>
  <c r="T8" i="4" s="1"/>
  <c r="U22" i="3"/>
  <c r="T37" i="8"/>
  <c r="T51" i="8" s="1"/>
  <c r="U32" i="8"/>
  <c r="M10" i="4"/>
  <c r="M17" i="4" s="1"/>
  <c r="M23" i="4" s="1"/>
  <c r="Q30" i="2"/>
  <c r="Q29" i="2"/>
  <c r="O24" i="3"/>
  <c r="N26" i="3"/>
  <c r="N41" i="3" s="1"/>
  <c r="V9" i="6"/>
  <c r="W7" i="6"/>
  <c r="O9" i="8"/>
  <c r="N10" i="8"/>
  <c r="N53" i="8" s="1"/>
  <c r="S46" i="8" l="1"/>
  <c r="T63" i="6"/>
  <c r="T67" i="6" s="1"/>
  <c r="T35" i="3" s="1"/>
  <c r="S23" i="5"/>
  <c r="S26" i="5" s="1"/>
  <c r="O8" i="4"/>
  <c r="F9" i="7" s="1"/>
  <c r="J44" i="3"/>
  <c r="J57" i="8"/>
  <c r="J55" i="8"/>
  <c r="P9" i="8"/>
  <c r="O10" i="8"/>
  <c r="O53" i="8" s="1"/>
  <c r="P24" i="3"/>
  <c r="O26" i="3"/>
  <c r="O41" i="3" s="1"/>
  <c r="S15" i="4"/>
  <c r="S37" i="3"/>
  <c r="S39" i="3" s="1"/>
  <c r="V29" i="8"/>
  <c r="W12" i="8"/>
  <c r="P10" i="4"/>
  <c r="P8" i="3"/>
  <c r="O11" i="3"/>
  <c r="V29" i="3"/>
  <c r="W28" i="3"/>
  <c r="W9" i="6"/>
  <c r="X7" i="6"/>
  <c r="U37" i="8"/>
  <c r="U51" i="8" s="1"/>
  <c r="V32" i="8"/>
  <c r="N10" i="4"/>
  <c r="O10" i="4" s="1"/>
  <c r="F11" i="7" s="1"/>
  <c r="S26" i="2"/>
  <c r="P8" i="4"/>
  <c r="U14" i="4"/>
  <c r="V34" i="3"/>
  <c r="V8" i="2"/>
  <c r="U32" i="3"/>
  <c r="V31" i="3"/>
  <c r="U7" i="5"/>
  <c r="U8" i="5" s="1"/>
  <c r="U19" i="5" s="1"/>
  <c r="U24" i="5" s="1"/>
  <c r="W7" i="2"/>
  <c r="W8" i="2" s="1"/>
  <c r="W14" i="2" s="1"/>
  <c r="W22" i="2" s="1"/>
  <c r="W26" i="2" s="1"/>
  <c r="V22" i="3"/>
  <c r="K6" i="4"/>
  <c r="K25" i="4" s="1"/>
  <c r="K13" i="3"/>
  <c r="K15" i="3" s="1"/>
  <c r="K17" i="3" s="1"/>
  <c r="W16" i="4"/>
  <c r="X36" i="3"/>
  <c r="U9" i="4"/>
  <c r="V7" i="3"/>
  <c r="X6" i="8"/>
  <c r="W22" i="3" l="1"/>
  <c r="V37" i="8"/>
  <c r="V51" i="8" s="1"/>
  <c r="W32" i="8"/>
  <c r="Y6" i="8"/>
  <c r="W29" i="8"/>
  <c r="X12" i="8"/>
  <c r="K44" i="3"/>
  <c r="K57" i="8"/>
  <c r="K55" i="8"/>
  <c r="V32" i="3"/>
  <c r="W31" i="3"/>
  <c r="W29" i="3"/>
  <c r="X28" i="3"/>
  <c r="T15" i="4"/>
  <c r="T37" i="3"/>
  <c r="T39" i="3" s="1"/>
  <c r="L6" i="4"/>
  <c r="L25" i="4" s="1"/>
  <c r="L13" i="3"/>
  <c r="L15" i="3" s="1"/>
  <c r="L17" i="3" s="1"/>
  <c r="X16" i="4"/>
  <c r="Y36" i="3"/>
  <c r="W29" i="2"/>
  <c r="W30" i="2" s="1"/>
  <c r="V8" i="4" s="1"/>
  <c r="V14" i="4"/>
  <c r="W34" i="3"/>
  <c r="P17" i="4"/>
  <c r="S29" i="2"/>
  <c r="S30" i="2"/>
  <c r="X9" i="6"/>
  <c r="Y7" i="6"/>
  <c r="Q24" i="3"/>
  <c r="P26" i="3"/>
  <c r="P41" i="3" s="1"/>
  <c r="N17" i="4"/>
  <c r="V14" i="2"/>
  <c r="Q9" i="8"/>
  <c r="P10" i="8"/>
  <c r="P53" i="8" s="1"/>
  <c r="V9" i="4"/>
  <c r="W7" i="3"/>
  <c r="V7" i="5"/>
  <c r="V8" i="5" s="1"/>
  <c r="V19" i="5" s="1"/>
  <c r="V24" i="5" s="1"/>
  <c r="X7" i="2"/>
  <c r="Q8" i="3"/>
  <c r="P11" i="3"/>
  <c r="T46" i="8"/>
  <c r="U63" i="6"/>
  <c r="U67" i="6" s="1"/>
  <c r="U35" i="3" s="1"/>
  <c r="T23" i="5"/>
  <c r="T26" i="5" s="1"/>
  <c r="V22" i="2" l="1"/>
  <c r="R8" i="4"/>
  <c r="W14" i="4"/>
  <c r="X34" i="3"/>
  <c r="L44" i="3"/>
  <c r="L55" i="8"/>
  <c r="L57" i="8"/>
  <c r="X29" i="3"/>
  <c r="Y28" i="3"/>
  <c r="W9" i="4"/>
  <c r="X7" i="3"/>
  <c r="Y16" i="4"/>
  <c r="Z36" i="3"/>
  <c r="M6" i="4"/>
  <c r="M25" i="4" s="1"/>
  <c r="M13" i="3"/>
  <c r="M15" i="3" s="1"/>
  <c r="M17" i="3" s="1"/>
  <c r="Z6" i="8"/>
  <c r="X22" i="3"/>
  <c r="R9" i="8"/>
  <c r="Q10" i="8"/>
  <c r="Q53" i="8" s="1"/>
  <c r="U46" i="8"/>
  <c r="V63" i="6"/>
  <c r="V67" i="6" s="1"/>
  <c r="V35" i="3" s="1"/>
  <c r="U23" i="5"/>
  <c r="U26" i="5" s="1"/>
  <c r="W7" i="5"/>
  <c r="W8" i="5" s="1"/>
  <c r="W19" i="5" s="1"/>
  <c r="W24" i="5" s="1"/>
  <c r="Y7" i="2"/>
  <c r="Y8" i="2" s="1"/>
  <c r="Y14" i="2" s="1"/>
  <c r="Y22" i="2" s="1"/>
  <c r="Y26" i="2" s="1"/>
  <c r="W32" i="3"/>
  <c r="X31" i="3"/>
  <c r="R8" i="3"/>
  <c r="R10" i="4" s="1"/>
  <c r="Q11" i="3"/>
  <c r="N23" i="4"/>
  <c r="O23" i="4" s="1"/>
  <c r="F24" i="7" s="1"/>
  <c r="O17" i="4"/>
  <c r="F18" i="7" s="1"/>
  <c r="Y9" i="6"/>
  <c r="Z7" i="6"/>
  <c r="Q10" i="4"/>
  <c r="U15" i="4"/>
  <c r="U37" i="3"/>
  <c r="U39" i="3" s="1"/>
  <c r="X8" i="2"/>
  <c r="R24" i="3"/>
  <c r="Q26" i="3"/>
  <c r="Q41" i="3" s="1"/>
  <c r="P23" i="4"/>
  <c r="X29" i="8"/>
  <c r="Y12" i="8"/>
  <c r="W37" i="8"/>
  <c r="W51" i="8" s="1"/>
  <c r="X32" i="8"/>
  <c r="X7" i="5" l="1"/>
  <c r="X8" i="5" s="1"/>
  <c r="X19" i="5" s="1"/>
  <c r="X24" i="5" s="1"/>
  <c r="Z7" i="2"/>
  <c r="Z8" i="2" s="1"/>
  <c r="Z14" i="2" s="1"/>
  <c r="Z22" i="2" s="1"/>
  <c r="Z26" i="2" s="1"/>
  <c r="X9" i="4"/>
  <c r="Y7" i="3"/>
  <c r="X14" i="4"/>
  <c r="Y34" i="3"/>
  <c r="X37" i="8"/>
  <c r="X51" i="8" s="1"/>
  <c r="Y32" i="8"/>
  <c r="S24" i="3"/>
  <c r="R26" i="3"/>
  <c r="R41" i="3" s="1"/>
  <c r="V46" i="8"/>
  <c r="W63" i="6"/>
  <c r="W67" i="6" s="1"/>
  <c r="W35" i="3" s="1"/>
  <c r="V23" i="5"/>
  <c r="V26" i="5" s="1"/>
  <c r="S9" i="8"/>
  <c r="R10" i="8"/>
  <c r="R53" i="8" s="1"/>
  <c r="AA6" i="8"/>
  <c r="Z16" i="4"/>
  <c r="AA36" i="3"/>
  <c r="AA16" i="4" s="1"/>
  <c r="AB16" i="4" s="1"/>
  <c r="G17" i="7" s="1"/>
  <c r="R17" i="4"/>
  <c r="R23" i="4" s="1"/>
  <c r="V15" i="4"/>
  <c r="V37" i="3"/>
  <c r="V39" i="3" s="1"/>
  <c r="V26" i="2"/>
  <c r="S10" i="4"/>
  <c r="S17" i="4" s="1"/>
  <c r="S23" i="4" s="1"/>
  <c r="S8" i="3"/>
  <c r="R11" i="3"/>
  <c r="X32" i="3"/>
  <c r="Y31" i="3"/>
  <c r="N13" i="3"/>
  <c r="N15" i="3" s="1"/>
  <c r="N17" i="3" s="1"/>
  <c r="N6" i="4"/>
  <c r="N25" i="4" s="1"/>
  <c r="Q17" i="4"/>
  <c r="Y29" i="8"/>
  <c r="Z12" i="8"/>
  <c r="X14" i="2"/>
  <c r="Z9" i="6"/>
  <c r="AA7" i="6"/>
  <c r="AA9" i="6" s="1"/>
  <c r="Y30" i="2"/>
  <c r="X8" i="4" s="1"/>
  <c r="Y29" i="2"/>
  <c r="Y22" i="3"/>
  <c r="M44" i="3"/>
  <c r="M57" i="8"/>
  <c r="M55" i="8"/>
  <c r="Y29" i="3"/>
  <c r="Z28" i="3"/>
  <c r="Z22" i="3" l="1"/>
  <c r="O25" i="4"/>
  <c r="F26" i="7" s="1"/>
  <c r="P6" i="4"/>
  <c r="O13" i="3"/>
  <c r="O15" i="3" s="1"/>
  <c r="O17" i="3" s="1"/>
  <c r="Y9" i="4"/>
  <c r="Z7" i="3"/>
  <c r="Y7" i="5"/>
  <c r="Y8" i="5" s="1"/>
  <c r="Y19" i="5" s="1"/>
  <c r="Y24" i="5" s="1"/>
  <c r="AA7" i="2"/>
  <c r="AA8" i="2" s="1"/>
  <c r="AA14" i="2" s="1"/>
  <c r="AA22" i="2" s="1"/>
  <c r="AA26" i="2" s="1"/>
  <c r="N44" i="3"/>
  <c r="N55" i="8"/>
  <c r="N57" i="8"/>
  <c r="T8" i="3"/>
  <c r="S11" i="3"/>
  <c r="V29" i="2"/>
  <c r="W46" i="8"/>
  <c r="X63" i="6"/>
  <c r="X67" i="6" s="1"/>
  <c r="X35" i="3" s="1"/>
  <c r="W23" i="5"/>
  <c r="W26" i="5" s="1"/>
  <c r="Y14" i="4"/>
  <c r="Z34" i="3"/>
  <c r="Z29" i="2"/>
  <c r="Z30" i="2"/>
  <c r="Y8" i="4" s="1"/>
  <c r="X22" i="2"/>
  <c r="Q23" i="4"/>
  <c r="Y37" i="8"/>
  <c r="Y51" i="8" s="1"/>
  <c r="Z32" i="8"/>
  <c r="Z7" i="5"/>
  <c r="Z8" i="5" s="1"/>
  <c r="Z19" i="5" s="1"/>
  <c r="Z24" i="5" s="1"/>
  <c r="AB7" i="2"/>
  <c r="Z29" i="8"/>
  <c r="AA12" i="8"/>
  <c r="AA29" i="8" s="1"/>
  <c r="T9" i="8"/>
  <c r="S10" i="8"/>
  <c r="S53" i="8" s="1"/>
  <c r="Z29" i="3"/>
  <c r="AA28" i="3"/>
  <c r="AA29" i="3" s="1"/>
  <c r="Y32" i="3"/>
  <c r="Z31" i="3"/>
  <c r="W15" i="4"/>
  <c r="W37" i="3"/>
  <c r="W39" i="3" s="1"/>
  <c r="T24" i="3"/>
  <c r="S26" i="3"/>
  <c r="S41" i="3" s="1"/>
  <c r="X26" i="2" l="1"/>
  <c r="O44" i="3"/>
  <c r="O57" i="8"/>
  <c r="O55" i="8"/>
  <c r="AB8" i="2"/>
  <c r="AC7" i="2"/>
  <c r="C8" i="7" s="1"/>
  <c r="Z9" i="4"/>
  <c r="AA7" i="3"/>
  <c r="P25" i="4"/>
  <c r="AB6" i="4"/>
  <c r="G7" i="7" s="1"/>
  <c r="X46" i="8"/>
  <c r="Y63" i="6"/>
  <c r="Y67" i="6" s="1"/>
  <c r="Y35" i="3" s="1"/>
  <c r="X23" i="5"/>
  <c r="X26" i="5" s="1"/>
  <c r="U8" i="3"/>
  <c r="T11" i="3"/>
  <c r="AA22" i="3"/>
  <c r="U9" i="8"/>
  <c r="T10" i="8"/>
  <c r="T53" i="8" s="1"/>
  <c r="U24" i="3"/>
  <c r="T26" i="3"/>
  <c r="T41" i="3" s="1"/>
  <c r="Z32" i="3"/>
  <c r="AA31" i="3"/>
  <c r="AA32" i="3" s="1"/>
  <c r="AA32" i="8"/>
  <c r="AA37" i="8" s="1"/>
  <c r="AA51" i="8" s="1"/>
  <c r="Z37" i="8"/>
  <c r="Z51" i="8" s="1"/>
  <c r="Z14" i="4"/>
  <c r="AA34" i="3"/>
  <c r="X15" i="4"/>
  <c r="X37" i="3"/>
  <c r="X39" i="3" s="1"/>
  <c r="V30" i="2"/>
  <c r="T10" i="4"/>
  <c r="AA29" i="2"/>
  <c r="AA30" i="2" s="1"/>
  <c r="Z8" i="4" s="1"/>
  <c r="Y46" i="8" l="1"/>
  <c r="Z63" i="6"/>
  <c r="Z67" i="6" s="1"/>
  <c r="Z35" i="3" s="1"/>
  <c r="Y23" i="5"/>
  <c r="Y26" i="5" s="1"/>
  <c r="X29" i="2"/>
  <c r="X30" i="2"/>
  <c r="W8" i="4" s="1"/>
  <c r="T17" i="4"/>
  <c r="AA14" i="4"/>
  <c r="AB14" i="4" s="1"/>
  <c r="G15" i="7" s="1"/>
  <c r="V24" i="3"/>
  <c r="U26" i="3"/>
  <c r="U41" i="3" s="1"/>
  <c r="V9" i="8"/>
  <c r="U10" i="8"/>
  <c r="U53" i="8" s="1"/>
  <c r="Y15" i="4"/>
  <c r="Y37" i="3"/>
  <c r="Y39" i="3" s="1"/>
  <c r="Q6" i="4"/>
  <c r="Q25" i="4" s="1"/>
  <c r="P13" i="3"/>
  <c r="P15" i="3" s="1"/>
  <c r="P17" i="3" s="1"/>
  <c r="U8" i="4"/>
  <c r="V8" i="3"/>
  <c r="U11" i="3"/>
  <c r="AA9" i="4"/>
  <c r="AB9" i="4" s="1"/>
  <c r="G10" i="7" s="1"/>
  <c r="AB14" i="2"/>
  <c r="AC8" i="2"/>
  <c r="C9" i="7" s="1"/>
  <c r="U10" i="4"/>
  <c r="AB22" i="2" l="1"/>
  <c r="AC14" i="2"/>
  <c r="C15" i="7" s="1"/>
  <c r="Z15" i="4"/>
  <c r="Z37" i="3"/>
  <c r="Z39" i="3" s="1"/>
  <c r="Q13" i="3"/>
  <c r="Q15" i="3" s="1"/>
  <c r="Q17" i="3" s="1"/>
  <c r="R6" i="4"/>
  <c r="R25" i="4" s="1"/>
  <c r="W9" i="8"/>
  <c r="V10" i="8"/>
  <c r="V53" i="8" s="1"/>
  <c r="W8" i="3"/>
  <c r="V11" i="3"/>
  <c r="U17" i="4"/>
  <c r="U23" i="4" s="1"/>
  <c r="W24" i="3"/>
  <c r="V26" i="3"/>
  <c r="V41" i="3" s="1"/>
  <c r="T23" i="4"/>
  <c r="Z46" i="8"/>
  <c r="AA63" i="6"/>
  <c r="AA67" i="6" s="1"/>
  <c r="AA35" i="3" s="1"/>
  <c r="Z23" i="5"/>
  <c r="Z26" i="5" s="1"/>
  <c r="AA46" i="8" s="1"/>
  <c r="V10" i="4"/>
  <c r="V17" i="4" s="1"/>
  <c r="V23" i="4" s="1"/>
  <c r="P44" i="3"/>
  <c r="P55" i="8"/>
  <c r="P57" i="8"/>
  <c r="AA15" i="4" l="1"/>
  <c r="AB15" i="4" s="1"/>
  <c r="G16" i="7" s="1"/>
  <c r="AA37" i="3"/>
  <c r="AA39" i="3" s="1"/>
  <c r="X24" i="3"/>
  <c r="W26" i="3"/>
  <c r="W41" i="3" s="1"/>
  <c r="X8" i="3"/>
  <c r="W11" i="3"/>
  <c r="X9" i="8"/>
  <c r="W10" i="8"/>
  <c r="W53" i="8" s="1"/>
  <c r="AB26" i="2"/>
  <c r="AC22" i="2"/>
  <c r="C23" i="7" s="1"/>
  <c r="W10" i="4"/>
  <c r="W17" i="4" s="1"/>
  <c r="W23" i="4" s="1"/>
  <c r="R13" i="3"/>
  <c r="R15" i="3" s="1"/>
  <c r="R17" i="3" s="1"/>
  <c r="S6" i="4"/>
  <c r="S25" i="4" s="1"/>
  <c r="Q44" i="3"/>
  <c r="Q55" i="8"/>
  <c r="Q57" i="8"/>
  <c r="Y8" i="3" l="1"/>
  <c r="X11" i="3"/>
  <c r="Y9" i="8"/>
  <c r="X10" i="8"/>
  <c r="X53" i="8" s="1"/>
  <c r="T6" i="4"/>
  <c r="T25" i="4" s="1"/>
  <c r="S13" i="3"/>
  <c r="S15" i="3" s="1"/>
  <c r="S17" i="3" s="1"/>
  <c r="Y24" i="3"/>
  <c r="X26" i="3"/>
  <c r="X41" i="3" s="1"/>
  <c r="R44" i="3"/>
  <c r="R55" i="8"/>
  <c r="R57" i="8"/>
  <c r="AB29" i="2"/>
  <c r="AC29" i="2" s="1"/>
  <c r="C30" i="7" s="1"/>
  <c r="AB30" i="2"/>
  <c r="AC26" i="2"/>
  <c r="C27" i="7" s="1"/>
  <c r="X10" i="4"/>
  <c r="X17" i="4" s="1"/>
  <c r="Z24" i="3" l="1"/>
  <c r="Y26" i="3"/>
  <c r="Y41" i="3" s="1"/>
  <c r="Z8" i="3"/>
  <c r="Y11" i="3"/>
  <c r="X23" i="4"/>
  <c r="AA8" i="4"/>
  <c r="AC30" i="2"/>
  <c r="C31" i="7" s="1"/>
  <c r="S44" i="3"/>
  <c r="S57" i="8"/>
  <c r="S55" i="8"/>
  <c r="U6" i="4"/>
  <c r="U25" i="4" s="1"/>
  <c r="T13" i="3"/>
  <c r="T15" i="3" s="1"/>
  <c r="T17" i="3" s="1"/>
  <c r="Z9" i="8"/>
  <c r="Y10" i="8"/>
  <c r="Y53" i="8" s="1"/>
  <c r="Y10" i="4"/>
  <c r="Y17" i="4" s="1"/>
  <c r="Y23" i="4" s="1"/>
  <c r="AB8" i="4" l="1"/>
  <c r="G9" i="7" s="1"/>
  <c r="AA8" i="3"/>
  <c r="AA11" i="3" s="1"/>
  <c r="Z11" i="3"/>
  <c r="T44" i="3"/>
  <c r="T55" i="8"/>
  <c r="T57" i="8"/>
  <c r="Z10" i="4"/>
  <c r="Z17" i="4" s="1"/>
  <c r="Z23" i="4" s="1"/>
  <c r="AA9" i="8"/>
  <c r="AA10" i="8" s="1"/>
  <c r="AA53" i="8" s="1"/>
  <c r="Z10" i="8"/>
  <c r="Z53" i="8" s="1"/>
  <c r="U13" i="3"/>
  <c r="U15" i="3" s="1"/>
  <c r="U17" i="3" s="1"/>
  <c r="V6" i="4"/>
  <c r="V25" i="4" s="1"/>
  <c r="AA24" i="3"/>
  <c r="AA26" i="3" s="1"/>
  <c r="AA41" i="3" s="1"/>
  <c r="Z26" i="3"/>
  <c r="Z41" i="3" s="1"/>
  <c r="V13" i="3" l="1"/>
  <c r="V15" i="3" s="1"/>
  <c r="V17" i="3" s="1"/>
  <c r="W6" i="4"/>
  <c r="W25" i="4" s="1"/>
  <c r="AA10" i="4"/>
  <c r="U44" i="3"/>
  <c r="U57" i="8"/>
  <c r="U55" i="8"/>
  <c r="AB10" i="4" l="1"/>
  <c r="G11" i="7" s="1"/>
  <c r="AA17" i="4"/>
  <c r="V44" i="3"/>
  <c r="V55" i="8"/>
  <c r="V57" i="8"/>
  <c r="X6" i="4"/>
  <c r="X25" i="4" s="1"/>
  <c r="W13" i="3"/>
  <c r="W15" i="3" s="1"/>
  <c r="W17" i="3" s="1"/>
  <c r="W44" i="3" l="1"/>
  <c r="W57" i="8"/>
  <c r="W55" i="8"/>
  <c r="Y6" i="4"/>
  <c r="Y25" i="4" s="1"/>
  <c r="X13" i="3"/>
  <c r="X15" i="3" s="1"/>
  <c r="X17" i="3" s="1"/>
  <c r="AA23" i="4"/>
  <c r="AB23" i="4" s="1"/>
  <c r="G24" i="7" s="1"/>
  <c r="AB17" i="4"/>
  <c r="G18" i="7" s="1"/>
  <c r="X44" i="3" l="1"/>
  <c r="X57" i="8"/>
  <c r="X55" i="8"/>
  <c r="Y13" i="3"/>
  <c r="Y15" i="3" s="1"/>
  <c r="Y17" i="3" s="1"/>
  <c r="Z6" i="4"/>
  <c r="Z25" i="4" s="1"/>
  <c r="Y44" i="3" l="1"/>
  <c r="Y57" i="8"/>
  <c r="Y55" i="8"/>
  <c r="Z13" i="3"/>
  <c r="Z15" i="3" s="1"/>
  <c r="Z17" i="3" s="1"/>
  <c r="AA6" i="4"/>
  <c r="AA25" i="4" s="1"/>
  <c r="Z44" i="3" l="1"/>
  <c r="Z57" i="8"/>
  <c r="Z55" i="8"/>
  <c r="AB25" i="4"/>
  <c r="G26" i="7" s="1"/>
  <c r="AA13" i="3"/>
  <c r="AA15" i="3" s="1"/>
  <c r="AA17" i="3" s="1"/>
  <c r="AA44" i="3" l="1"/>
  <c r="AA57" i="8"/>
  <c r="AA55" i="8"/>
</calcChain>
</file>

<file path=xl/sharedStrings.xml><?xml version="1.0" encoding="utf-8"?>
<sst xmlns="http://schemas.openxmlformats.org/spreadsheetml/2006/main" count="244" uniqueCount="174">
  <si>
    <t>START HERE</t>
  </si>
  <si>
    <t>Made for small &amp; medium size companies</t>
  </si>
  <si>
    <t>Introduction</t>
  </si>
  <si>
    <t>This budget template forecasts your financials in a two years timeframe. It is fairly simple to use and doesn't require a financial background. Just follow the steps below and you will have a financial overview of your revenue, expenses, cash flow, VAT, assets, and liabilities. You can use it to analyze what is required for you to make money. Your bank or accountant might also be interested in this if your want to apply for a loan etc. Edit only the yellow cells with numbers.</t>
  </si>
  <si>
    <t xml:space="preserve">We at Workfeed want to help make sure that your business model is sustainable! </t>
  </si>
  <si>
    <t>1) Start by filling out the yellow cells below under Assumptions.</t>
  </si>
  <si>
    <t>Tailor the budget to your country by filling out the yellow cells below.</t>
  </si>
  <si>
    <t>Assumptions</t>
  </si>
  <si>
    <t>Currency</t>
  </si>
  <si>
    <t>EUR</t>
  </si>
  <si>
    <t>Year (to start the budget from)</t>
  </si>
  <si>
    <t>Corporate tax rate</t>
  </si>
  <si>
    <t>Payroll tax rate</t>
  </si>
  <si>
    <t>VAT rate</t>
  </si>
  <si>
    <t>2) Change the names</t>
  </si>
  <si>
    <t>Change the names to fit your needs in the sheet "Notes". E.g. under "Salaries" you might want to change the categories from "Waiter" to "Gartner".  You can add or delete rows to make it fit your specific needs.</t>
  </si>
  <si>
    <t>3) Fill out your expectation</t>
  </si>
  <si>
    <t xml:space="preserve">Change to the numbers in the yellow cells in the sheet "Notes". Fill in your expectations for revenue, different salaries, etc. </t>
  </si>
  <si>
    <t>4) Specify your frequency of VAT payments</t>
  </si>
  <si>
    <t>In this budget, we initially assume that the VAT payments happen every 6 months. This you can change in the sheet "VAT" in the row marked with yellow cells (the row is named "Payments" under VAT Equalization. To change the frequency, you will have to change the sum range in the formula to fit your needs.</t>
  </si>
  <si>
    <t>5) Specify expenses and income that involves VAT</t>
  </si>
  <si>
    <t xml:space="preserve">To specify the share of the expenses and income that involves VAT, go to the sheet "VAT" and specify the approximate share that involves VAT's in column B "Share in %" </t>
  </si>
  <si>
    <t>6) If you have a financial history, then insert prior numbers</t>
  </si>
  <si>
    <t xml:space="preserve">If you have been in business before using this template, you should insert your financial status prior. This is done by inserting the relevant numbers in the "Primo" columns which are found in the sheets "Balance Sheet", "Cash-flow", and "Notes". </t>
  </si>
  <si>
    <t>7) If you're expecting investments, debt, etc., then insert it</t>
  </si>
  <si>
    <t>If you expect investments or debt etc. than can insert that in the sheets "Cash-flow" and "Balance Sheet".</t>
  </si>
  <si>
    <t>8) Check if you have made an error</t>
  </si>
  <si>
    <t>In the sheet "Balance Sheet" you will find i row at the bottom that's called "Diff". If there is any value in that row that is not equal to 0 then you have made a mistake. To find out where the mistake is, you can try pressing Cmd + Z (Ctrl + Z) until you see only 0's. That might indicate where the error is.</t>
  </si>
  <si>
    <t>Created by</t>
  </si>
  <si>
    <t>Income Statement</t>
  </si>
  <si>
    <t>Month</t>
  </si>
  <si>
    <t>Primo</t>
  </si>
  <si>
    <t>2023</t>
  </si>
  <si>
    <t>Note</t>
  </si>
  <si>
    <t>Revenue</t>
  </si>
  <si>
    <t>1.</t>
  </si>
  <si>
    <t>Costs of revenue</t>
  </si>
  <si>
    <t>3.</t>
  </si>
  <si>
    <t>Gross Profit</t>
  </si>
  <si>
    <t>Expenses</t>
  </si>
  <si>
    <t>5.</t>
  </si>
  <si>
    <t>6.</t>
  </si>
  <si>
    <t>4.</t>
  </si>
  <si>
    <t>7.</t>
  </si>
  <si>
    <t>8.</t>
  </si>
  <si>
    <t>Profit before depreciation and interest</t>
  </si>
  <si>
    <t>Financial expenses</t>
  </si>
  <si>
    <t>10.</t>
  </si>
  <si>
    <t>Profit before taxes</t>
  </si>
  <si>
    <t>Taxes</t>
  </si>
  <si>
    <t>Tax</t>
  </si>
  <si>
    <t>Profit/loss</t>
  </si>
  <si>
    <t>Balance Sheet</t>
  </si>
  <si>
    <t>Assets</t>
  </si>
  <si>
    <t>Receivables from sales and services</t>
  </si>
  <si>
    <t>Receivable corporation tax</t>
  </si>
  <si>
    <t>12.</t>
  </si>
  <si>
    <t>Other receivable</t>
  </si>
  <si>
    <t>Accruals</t>
  </si>
  <si>
    <t>Receivables</t>
  </si>
  <si>
    <t>Cash</t>
  </si>
  <si>
    <t>Current assets</t>
  </si>
  <si>
    <t>Liabilities</t>
  </si>
  <si>
    <t>Share capital</t>
  </si>
  <si>
    <t>Reserve for development costs</t>
  </si>
  <si>
    <t>Transfered result</t>
  </si>
  <si>
    <t>Investments</t>
  </si>
  <si>
    <t>Equity</t>
  </si>
  <si>
    <t>Provision for deferred tax</t>
  </si>
  <si>
    <t xml:space="preserve">Provisions </t>
  </si>
  <si>
    <t>Other debts</t>
  </si>
  <si>
    <t>Long-term debt obligations</t>
  </si>
  <si>
    <t>Suppliers of goods and services</t>
  </si>
  <si>
    <t>Short-term debts</t>
  </si>
  <si>
    <t>Debt liabilities</t>
  </si>
  <si>
    <t xml:space="preserve">Liabilities </t>
  </si>
  <si>
    <t>Diff</t>
  </si>
  <si>
    <t>Cash-flow</t>
  </si>
  <si>
    <t>Cash beginning of month</t>
  </si>
  <si>
    <t>Net income</t>
  </si>
  <si>
    <t>Operation cash-flow</t>
  </si>
  <si>
    <t>Investment</t>
  </si>
  <si>
    <t>Other soft money</t>
  </si>
  <si>
    <t>Cash from finance &amp; equity</t>
  </si>
  <si>
    <t>Cash-flow change</t>
  </si>
  <si>
    <t>Cash end of month</t>
  </si>
  <si>
    <t>VAT</t>
  </si>
  <si>
    <t>Share in %</t>
  </si>
  <si>
    <t>Output VAT</t>
  </si>
  <si>
    <t>Total output VAT</t>
  </si>
  <si>
    <t>Input VAT</t>
  </si>
  <si>
    <t>Total input VAT</t>
  </si>
  <si>
    <t>VAT Equalization</t>
  </si>
  <si>
    <t>VAT beginning of month</t>
  </si>
  <si>
    <t>Change</t>
  </si>
  <si>
    <t>Payments</t>
  </si>
  <si>
    <t>VAT end of month</t>
  </si>
  <si>
    <t>Notes</t>
  </si>
  <si>
    <t>Noter</t>
  </si>
  <si>
    <t xml:space="preserve">1. </t>
  </si>
  <si>
    <t>Other revenue</t>
  </si>
  <si>
    <t>Total revenue</t>
  </si>
  <si>
    <t>Drinks</t>
  </si>
  <si>
    <t>Food</t>
  </si>
  <si>
    <t>Other variable costs</t>
  </si>
  <si>
    <t>Sales &amp; Marketing</t>
  </si>
  <si>
    <t>Advertising</t>
  </si>
  <si>
    <t>Branding</t>
  </si>
  <si>
    <t>Other sales &amp; marketing costs</t>
  </si>
  <si>
    <t>Total sales &amp; marketing costs</t>
  </si>
  <si>
    <t>Salaries</t>
  </si>
  <si>
    <t>Managers</t>
  </si>
  <si>
    <t>Service</t>
  </si>
  <si>
    <t>Kitchen</t>
  </si>
  <si>
    <t>Cleaning</t>
  </si>
  <si>
    <t>Other costs associated to salaries</t>
  </si>
  <si>
    <t>Total salary costs</t>
  </si>
  <si>
    <t xml:space="preserve"> </t>
  </si>
  <si>
    <t>Location</t>
  </si>
  <si>
    <t>Rent</t>
  </si>
  <si>
    <t>Water, heating and power</t>
  </si>
  <si>
    <t>Furniture</t>
  </si>
  <si>
    <t>Other location costs</t>
  </si>
  <si>
    <t>Total location costs</t>
  </si>
  <si>
    <t>Administration</t>
  </si>
  <si>
    <t>Accountant &amp; bookkeeper</t>
  </si>
  <si>
    <t>Software</t>
  </si>
  <si>
    <t>Waste management</t>
  </si>
  <si>
    <t>Other administration costs</t>
  </si>
  <si>
    <t>Total administration costs</t>
  </si>
  <si>
    <t>Other costs</t>
  </si>
  <si>
    <t>Food waste</t>
  </si>
  <si>
    <t>Total other costs</t>
  </si>
  <si>
    <t>Bank fees</t>
  </si>
  <si>
    <t>Total Financial expenses</t>
  </si>
  <si>
    <t>Deposita</t>
  </si>
  <si>
    <t>Credit card acquire</t>
  </si>
  <si>
    <t>Total other receivables</t>
  </si>
  <si>
    <t xml:space="preserve">13. </t>
  </si>
  <si>
    <t>Payroll tax</t>
  </si>
  <si>
    <t>Holiday</t>
  </si>
  <si>
    <t>Loan</t>
  </si>
  <si>
    <t>Total other debts</t>
  </si>
  <si>
    <t>Overview</t>
  </si>
  <si>
    <t>Year</t>
  </si>
  <si>
    <t>Cash beginning of year</t>
  </si>
  <si>
    <t>Cash end of year</t>
  </si>
  <si>
    <t>Passiver</t>
  </si>
  <si>
    <t>Selskabskapital</t>
  </si>
  <si>
    <t>Kapitalforhøjelse Investor</t>
  </si>
  <si>
    <t>Overkurs</t>
  </si>
  <si>
    <t>Overført resultat</t>
  </si>
  <si>
    <t>Egenkapital</t>
  </si>
  <si>
    <t>Hensættelse til udskudt skat</t>
  </si>
  <si>
    <t>Hensatte forpligtelser</t>
  </si>
  <si>
    <t>Ansvarlige lån</t>
  </si>
  <si>
    <t>Ansvarlig lån</t>
  </si>
  <si>
    <t>Investor</t>
  </si>
  <si>
    <t>Anden lang gæld</t>
  </si>
  <si>
    <t>Vækstlån</t>
  </si>
  <si>
    <t>Langfristede gældsforpligtelser</t>
  </si>
  <si>
    <t>Kassekredit og lån (- = indestående)</t>
  </si>
  <si>
    <t>Kreditorer</t>
  </si>
  <si>
    <t>Variable omkostninger</t>
  </si>
  <si>
    <t>Afsat skyldig revisor</t>
  </si>
  <si>
    <t>Lån</t>
  </si>
  <si>
    <t>Skat af årets resultat</t>
  </si>
  <si>
    <t>Moms</t>
  </si>
  <si>
    <t>Anden gæld, renter m.m.</t>
  </si>
  <si>
    <t>Forudfaktureret abbonnementer</t>
  </si>
  <si>
    <t>Kortfristede gældsforpligtelser</t>
  </si>
  <si>
    <t>Gældsforpligtelser</t>
  </si>
  <si>
    <t>Afstemning</t>
  </si>
  <si>
    <t>#ERROR!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</si>
</sst>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Red]_ * \-#,##0.00_ ;_ * &quot;-&quot;??_ ;_ @_ "/>
    <numFmt numFmtId="165" formatCode="_(* #,##0_);_(* \(#,##0\);_(* &quot;-&quot;??_);_(@_)"/>
    <numFmt numFmtId="166" formatCode="###0"/>
    <numFmt numFmtId="167" formatCode="0.0%"/>
    <numFmt numFmtId="168" formatCode="mmm&quot; &quot;yy"/>
    <numFmt numFmtId="169" formatCode="#,##0;\(#,##0\)"/>
  </numFmts>
  <fonts count="20" x14ac:knownFonts="1">
    <font>
      <sz val="10"/>
      <color rgb="FF000000"/>
      <name val="Times New Roman"/>
      <scheme val="minor"/>
    </font>
    <font>
      <b/>
      <sz val="14"/>
      <color theme="1"/>
      <name val="Arial"/>
    </font>
    <font>
      <i/>
      <sz val="9"/>
      <color theme="1"/>
      <name val="Arial"/>
    </font>
    <font>
      <b/>
      <sz val="11"/>
      <color theme="1"/>
      <name val="Arial"/>
    </font>
    <font>
      <sz val="10"/>
      <color theme="1"/>
      <name val="Arial"/>
    </font>
    <font>
      <b/>
      <sz val="12"/>
      <color theme="1"/>
      <name val="Arial"/>
    </font>
    <font>
      <b/>
      <sz val="11"/>
      <color rgb="FFFFFFFF"/>
      <name val="Verdana"/>
    </font>
    <font>
      <sz val="10"/>
      <color theme="1"/>
      <name val="Times New Roman"/>
    </font>
    <font>
      <sz val="11"/>
      <color theme="1"/>
      <name val="Arial"/>
    </font>
    <font>
      <b/>
      <sz val="11"/>
      <color rgb="FFFFFFFF"/>
      <name val="Arial"/>
    </font>
    <font>
      <b/>
      <sz val="11"/>
      <color theme="0"/>
      <name val="Arial"/>
    </font>
    <font>
      <b/>
      <sz val="12"/>
      <color rgb="FFFFFFFF"/>
      <name val="Arial"/>
    </font>
    <font>
      <sz val="11"/>
      <color theme="0"/>
      <name val="Arial"/>
    </font>
    <font>
      <b/>
      <i/>
      <sz val="11"/>
      <color rgb="FFFFFFFF"/>
      <name val="Arial"/>
    </font>
    <font>
      <i/>
      <sz val="11"/>
      <color theme="1"/>
      <name val="Arial"/>
    </font>
    <font>
      <b/>
      <i/>
      <sz val="11"/>
      <color theme="1"/>
      <name val="Arial"/>
    </font>
    <font>
      <b/>
      <i/>
      <sz val="11"/>
      <color theme="0"/>
      <name val="Arial"/>
    </font>
    <font>
      <b/>
      <sz val="10"/>
      <color theme="0"/>
      <name val="Arial"/>
    </font>
    <font>
      <b/>
      <sz val="10"/>
      <color theme="1"/>
      <name val="Arial"/>
    </font>
    <font>
      <sz val="10"/>
      <name val="Times New Roman"/>
    </font>
  </fonts>
  <fills count="9">
    <fill>
      <patternFill patternType="none"/>
    </fill>
    <fill>
      <patternFill patternType="gray125"/>
    </fill>
    <fill>
      <patternFill patternType="solid">
        <fgColor rgb="FF48B888"/>
        <bgColor rgb="FF48B888"/>
      </patternFill>
    </fill>
    <fill>
      <patternFill patternType="solid">
        <fgColor rgb="FFFFF2CC"/>
        <bgColor rgb="FFFFF2CC"/>
      </patternFill>
    </fill>
    <fill>
      <patternFill patternType="solid">
        <fgColor rgb="FF3D85C6"/>
        <bgColor rgb="FF3D85C6"/>
      </patternFill>
    </fill>
    <fill>
      <patternFill patternType="solid">
        <fgColor rgb="FFFFFF00"/>
        <bgColor rgb="FFFFFF00"/>
      </patternFill>
    </fill>
    <fill>
      <patternFill patternType="solid">
        <fgColor rgb="FFB7E1CD"/>
        <bgColor rgb="FFB7E1CD"/>
      </patternFill>
    </fill>
    <fill>
      <patternFill patternType="solid">
        <fgColor rgb="FF9FC5E8"/>
        <bgColor rgb="FF9FC5E8"/>
      </patternFill>
    </fill>
    <fill>
      <patternFill patternType="solid">
        <fgColor rgb="FFC0C0C0"/>
        <bgColor rgb="FFC0C0C0"/>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164" fontId="0" fillId="0" borderId="0"/>
  </cellStyleXfs>
  <cellXfs count="91">
    <xf numFmtId="164" fontId="0" fillId="0" borderId="0" xfId="0" applyNumberFormat="1" applyFont="1" applyAlignment="1"/>
    <xf numFmtId="0" fontId="1" fillId="0" borderId="0" xfId="0" applyNumberFormat="1" applyFont="1"/>
    <xf numFmtId="3" fontId="2" fillId="0" borderId="0" xfId="0" applyNumberFormat="1" applyFont="1" applyAlignment="1">
      <alignment horizontal="left" vertical="top"/>
    </xf>
    <xf numFmtId="0" fontId="3" fillId="0" borderId="0" xfId="0" applyNumberFormat="1" applyFont="1"/>
    <xf numFmtId="0" fontId="4" fillId="0" borderId="0" xfId="0" applyNumberFormat="1" applyFont="1"/>
    <xf numFmtId="0" fontId="5" fillId="0" borderId="0" xfId="0" applyNumberFormat="1" applyFont="1"/>
    <xf numFmtId="0" fontId="4" fillId="0" borderId="0" xfId="0" applyNumberFormat="1" applyFont="1" applyAlignment="1">
      <alignment vertical="top" wrapText="1"/>
    </xf>
    <xf numFmtId="0" fontId="4" fillId="0" borderId="0" xfId="0" applyNumberFormat="1" applyFont="1" applyAlignment="1">
      <alignment vertical="top"/>
    </xf>
    <xf numFmtId="0" fontId="5" fillId="0" borderId="0" xfId="0" applyNumberFormat="1" applyFont="1" applyAlignment="1"/>
    <xf numFmtId="0" fontId="4" fillId="0" borderId="0" xfId="0" applyNumberFormat="1" applyFont="1" applyAlignment="1">
      <alignment vertical="top"/>
    </xf>
    <xf numFmtId="165" fontId="6" fillId="2" borderId="1" xfId="0" applyNumberFormat="1" applyFont="1" applyFill="1" applyBorder="1"/>
    <xf numFmtId="49" fontId="6" fillId="2" borderId="1" xfId="0" applyNumberFormat="1" applyFont="1" applyFill="1" applyBorder="1" applyAlignment="1">
      <alignment horizontal="right"/>
    </xf>
    <xf numFmtId="0" fontId="4" fillId="3" borderId="1" xfId="0" applyNumberFormat="1" applyFont="1" applyFill="1" applyBorder="1" applyAlignment="1">
      <alignment horizontal="right"/>
    </xf>
    <xf numFmtId="166" fontId="4" fillId="3" borderId="1" xfId="0" applyNumberFormat="1" applyFont="1" applyFill="1" applyBorder="1" applyAlignment="1">
      <alignment horizontal="right"/>
    </xf>
    <xf numFmtId="167" fontId="4" fillId="3" borderId="1" xfId="0" applyNumberFormat="1" applyFont="1" applyFill="1" applyBorder="1" applyAlignment="1">
      <alignment horizontal="right"/>
    </xf>
    <xf numFmtId="0" fontId="7" fillId="0" borderId="0" xfId="0" applyNumberFormat="1" applyFont="1" applyAlignment="1">
      <alignment vertical="top" wrapText="1"/>
    </xf>
    <xf numFmtId="3" fontId="8" fillId="0" borderId="0" xfId="0" applyNumberFormat="1" applyFont="1" applyAlignment="1">
      <alignment horizontal="left"/>
    </xf>
    <xf numFmtId="3" fontId="8" fillId="0" borderId="0" xfId="0" applyNumberFormat="1" applyFont="1" applyAlignment="1">
      <alignment horizontal="center"/>
    </xf>
    <xf numFmtId="3" fontId="8" fillId="0" borderId="0" xfId="0" applyNumberFormat="1" applyFont="1"/>
    <xf numFmtId="3" fontId="1" fillId="0" borderId="0" xfId="0" applyNumberFormat="1" applyFont="1" applyAlignment="1">
      <alignment horizontal="left"/>
    </xf>
    <xf numFmtId="3" fontId="9" fillId="2" borderId="1" xfId="0" applyNumberFormat="1" applyFont="1" applyFill="1" applyBorder="1" applyAlignment="1">
      <alignment horizontal="center"/>
    </xf>
    <xf numFmtId="3" fontId="9" fillId="2" borderId="1" xfId="0" applyNumberFormat="1" applyFont="1" applyFill="1" applyBorder="1"/>
    <xf numFmtId="3" fontId="9" fillId="2" borderId="1" xfId="0" applyNumberFormat="1" applyFont="1" applyFill="1" applyBorder="1" applyAlignment="1">
      <alignment horizontal="right"/>
    </xf>
    <xf numFmtId="168" fontId="9" fillId="2" borderId="1" xfId="0" applyNumberFormat="1" applyFont="1" applyFill="1" applyBorder="1" applyAlignment="1">
      <alignment horizontal="right"/>
    </xf>
    <xf numFmtId="0" fontId="9" fillId="4" borderId="1" xfId="0" applyNumberFormat="1" applyFont="1" applyFill="1" applyBorder="1"/>
    <xf numFmtId="49" fontId="9" fillId="4" borderId="1" xfId="0" applyNumberFormat="1" applyFont="1" applyFill="1" applyBorder="1" applyAlignment="1">
      <alignment horizontal="right"/>
    </xf>
    <xf numFmtId="3" fontId="8" fillId="5" borderId="1" xfId="0" applyNumberFormat="1" applyFont="1" applyFill="1" applyBorder="1" applyAlignment="1">
      <alignment horizontal="right"/>
    </xf>
    <xf numFmtId="3" fontId="8" fillId="0" borderId="0" xfId="0" applyNumberFormat="1" applyFont="1" applyAlignment="1">
      <alignment horizontal="right"/>
    </xf>
    <xf numFmtId="3" fontId="8" fillId="2" borderId="1" xfId="0" applyNumberFormat="1" applyFont="1" applyFill="1" applyBorder="1" applyAlignment="1">
      <alignment horizontal="center"/>
    </xf>
    <xf numFmtId="3" fontId="10" fillId="2" borderId="1" xfId="0" applyNumberFormat="1" applyFont="1" applyFill="1" applyBorder="1"/>
    <xf numFmtId="3" fontId="8" fillId="2" borderId="1" xfId="0" applyNumberFormat="1" applyFont="1" applyFill="1" applyBorder="1" applyAlignment="1">
      <alignment horizontal="right"/>
    </xf>
    <xf numFmtId="3" fontId="8" fillId="4" borderId="1" xfId="0" applyNumberFormat="1" applyFont="1" applyFill="1" applyBorder="1"/>
    <xf numFmtId="3" fontId="8" fillId="2" borderId="1" xfId="0" applyNumberFormat="1" applyFont="1" applyFill="1" applyBorder="1"/>
    <xf numFmtId="3" fontId="3" fillId="0" borderId="0" xfId="0" applyNumberFormat="1" applyFont="1"/>
    <xf numFmtId="3" fontId="3" fillId="6" borderId="1" xfId="0" applyNumberFormat="1" applyFont="1" applyFill="1" applyBorder="1" applyAlignment="1">
      <alignment horizontal="center"/>
    </xf>
    <xf numFmtId="3" fontId="3" fillId="6" borderId="1" xfId="0" applyNumberFormat="1" applyFont="1" applyFill="1" applyBorder="1"/>
    <xf numFmtId="3" fontId="3" fillId="7" borderId="1" xfId="0" applyNumberFormat="1" applyFont="1" applyFill="1" applyBorder="1"/>
    <xf numFmtId="3" fontId="3" fillId="4" borderId="1" xfId="0" applyNumberFormat="1" applyFont="1" applyFill="1" applyBorder="1"/>
    <xf numFmtId="0" fontId="11" fillId="2" borderId="1" xfId="0" applyNumberFormat="1" applyFont="1" applyFill="1" applyBorder="1"/>
    <xf numFmtId="3" fontId="8" fillId="5" borderId="1" xfId="0" applyNumberFormat="1" applyFont="1" applyFill="1" applyBorder="1"/>
    <xf numFmtId="3" fontId="12" fillId="2" borderId="1" xfId="0" applyNumberFormat="1" applyFont="1" applyFill="1" applyBorder="1" applyAlignment="1">
      <alignment horizontal="center"/>
    </xf>
    <xf numFmtId="3" fontId="12" fillId="2" borderId="1" xfId="0" applyNumberFormat="1" applyFont="1" applyFill="1" applyBorder="1"/>
    <xf numFmtId="3" fontId="10" fillId="4" borderId="1" xfId="0" applyNumberFormat="1" applyFont="1" applyFill="1" applyBorder="1"/>
    <xf numFmtId="3" fontId="1" fillId="0" borderId="0" xfId="0" applyNumberFormat="1" applyFont="1"/>
    <xf numFmtId="3" fontId="5" fillId="0" borderId="0" xfId="0" applyNumberFormat="1" applyFont="1"/>
    <xf numFmtId="3" fontId="10" fillId="2" borderId="1" xfId="0" applyNumberFormat="1" applyFont="1" applyFill="1" applyBorder="1" applyAlignment="1">
      <alignment horizontal="right"/>
    </xf>
    <xf numFmtId="168" fontId="10" fillId="2" borderId="1" xfId="0" applyNumberFormat="1" applyFont="1" applyFill="1" applyBorder="1" applyAlignment="1">
      <alignment horizontal="right"/>
    </xf>
    <xf numFmtId="168" fontId="10" fillId="4" borderId="1" xfId="0" applyNumberFormat="1" applyFont="1" applyFill="1" applyBorder="1" applyAlignment="1">
      <alignment horizontal="right"/>
    </xf>
    <xf numFmtId="3" fontId="8" fillId="3" borderId="1" xfId="0" applyNumberFormat="1" applyFont="1" applyFill="1" applyBorder="1" applyAlignment="1">
      <alignment horizontal="right"/>
    </xf>
    <xf numFmtId="3" fontId="8" fillId="6" borderId="1" xfId="0" applyNumberFormat="1" applyFont="1" applyFill="1" applyBorder="1"/>
    <xf numFmtId="3" fontId="3" fillId="6" borderId="1" xfId="0" applyNumberFormat="1" applyFont="1" applyFill="1" applyBorder="1" applyAlignment="1">
      <alignment wrapText="1"/>
    </xf>
    <xf numFmtId="3" fontId="3" fillId="6" borderId="1" xfId="0" applyNumberFormat="1" applyFont="1" applyFill="1" applyBorder="1" applyAlignment="1">
      <alignment horizontal="right"/>
    </xf>
    <xf numFmtId="3" fontId="3" fillId="3" borderId="1" xfId="0" applyNumberFormat="1" applyFont="1" applyFill="1" applyBorder="1" applyAlignment="1">
      <alignment horizontal="right"/>
    </xf>
    <xf numFmtId="3" fontId="3" fillId="7" borderId="1" xfId="0" applyNumberFormat="1" applyFont="1" applyFill="1" applyBorder="1" applyAlignment="1">
      <alignment horizontal="right"/>
    </xf>
    <xf numFmtId="3" fontId="10" fillId="4" borderId="1" xfId="0" applyNumberFormat="1" applyFont="1" applyFill="1" applyBorder="1" applyAlignment="1">
      <alignment horizontal="right"/>
    </xf>
    <xf numFmtId="0" fontId="9" fillId="2" borderId="1" xfId="0" applyNumberFormat="1" applyFont="1" applyFill="1" applyBorder="1"/>
    <xf numFmtId="3" fontId="8" fillId="3" borderId="1" xfId="0" applyNumberFormat="1" applyFont="1" applyFill="1" applyBorder="1"/>
    <xf numFmtId="3" fontId="8" fillId="0" borderId="0" xfId="0" applyNumberFormat="1" applyFont="1" applyAlignment="1">
      <alignment wrapText="1"/>
    </xf>
    <xf numFmtId="0" fontId="9" fillId="4" borderId="1" xfId="0" applyNumberFormat="1" applyFont="1" applyFill="1" applyBorder="1" applyAlignment="1">
      <alignment horizontal="right"/>
    </xf>
    <xf numFmtId="168" fontId="10" fillId="2" borderId="1" xfId="0" applyNumberFormat="1" applyFont="1" applyFill="1" applyBorder="1"/>
    <xf numFmtId="3" fontId="13" fillId="2" borderId="1" xfId="0" applyNumberFormat="1" applyFont="1" applyFill="1" applyBorder="1" applyAlignment="1">
      <alignment horizontal="right"/>
    </xf>
    <xf numFmtId="3" fontId="14" fillId="0" borderId="0" xfId="0" applyNumberFormat="1" applyFont="1" applyAlignment="1">
      <alignment horizontal="right"/>
    </xf>
    <xf numFmtId="3" fontId="14" fillId="0" borderId="0" xfId="0" applyNumberFormat="1" applyFont="1"/>
    <xf numFmtId="3" fontId="14" fillId="3" borderId="1" xfId="0" applyNumberFormat="1" applyFont="1" applyFill="1" applyBorder="1"/>
    <xf numFmtId="3" fontId="15" fillId="6" borderId="1" xfId="0" applyNumberFormat="1" applyFont="1" applyFill="1" applyBorder="1"/>
    <xf numFmtId="3" fontId="10" fillId="2" borderId="1" xfId="0" applyNumberFormat="1" applyFont="1" applyFill="1" applyBorder="1" applyAlignment="1">
      <alignment horizontal="center"/>
    </xf>
    <xf numFmtId="3" fontId="10" fillId="2" borderId="1" xfId="0" applyNumberFormat="1" applyFont="1" applyFill="1" applyBorder="1" applyAlignment="1">
      <alignment horizontal="left"/>
    </xf>
    <xf numFmtId="168" fontId="8" fillId="0" borderId="0" xfId="0" applyNumberFormat="1" applyFont="1" applyAlignment="1">
      <alignment horizontal="right"/>
    </xf>
    <xf numFmtId="169" fontId="8" fillId="0" borderId="0" xfId="0" applyNumberFormat="1" applyFont="1"/>
    <xf numFmtId="3" fontId="10" fillId="0" borderId="0" xfId="0" applyNumberFormat="1" applyFont="1"/>
    <xf numFmtId="9" fontId="16" fillId="2" borderId="1" xfId="0" applyNumberFormat="1" applyFont="1" applyFill="1" applyBorder="1"/>
    <xf numFmtId="10" fontId="14" fillId="0" borderId="0" xfId="0" applyNumberFormat="1" applyFont="1"/>
    <xf numFmtId="49" fontId="10" fillId="2" borderId="1" xfId="0" applyNumberFormat="1" applyFont="1" applyFill="1" applyBorder="1" applyAlignment="1">
      <alignment horizontal="right"/>
    </xf>
    <xf numFmtId="49" fontId="9" fillId="2" borderId="1" xfId="0" applyNumberFormat="1" applyFont="1" applyFill="1" applyBorder="1" applyAlignment="1">
      <alignment horizontal="right"/>
    </xf>
    <xf numFmtId="3" fontId="4" fillId="0" borderId="0" xfId="0" applyNumberFormat="1" applyFont="1"/>
    <xf numFmtId="3" fontId="17" fillId="2" borderId="1" xfId="0" applyNumberFormat="1" applyFont="1" applyFill="1" applyBorder="1"/>
    <xf numFmtId="3" fontId="18" fillId="6" borderId="1" xfId="0" applyNumberFormat="1" applyFont="1" applyFill="1" applyBorder="1"/>
    <xf numFmtId="1" fontId="8" fillId="0" borderId="0" xfId="0" applyNumberFormat="1" applyFont="1"/>
    <xf numFmtId="3" fontId="8" fillId="0" borderId="5" xfId="0" applyNumberFormat="1" applyFont="1" applyBorder="1"/>
    <xf numFmtId="3" fontId="8" fillId="0" borderId="5" xfId="0" applyNumberFormat="1" applyFont="1" applyBorder="1" applyAlignment="1">
      <alignment horizontal="right"/>
    </xf>
    <xf numFmtId="168" fontId="8" fillId="0" borderId="5" xfId="0" applyNumberFormat="1" applyFont="1" applyBorder="1" applyAlignment="1">
      <alignment horizontal="right"/>
    </xf>
    <xf numFmtId="168" fontId="8" fillId="0" borderId="0" xfId="0" applyNumberFormat="1" applyFont="1"/>
    <xf numFmtId="3" fontId="3" fillId="0" borderId="3" xfId="0" applyNumberFormat="1" applyFont="1" applyBorder="1"/>
    <xf numFmtId="3" fontId="8" fillId="0" borderId="3" xfId="0" applyNumberFormat="1" applyFont="1" applyBorder="1"/>
    <xf numFmtId="0" fontId="4" fillId="0" borderId="0" xfId="0" applyNumberFormat="1" applyFont="1" applyAlignment="1">
      <alignment vertical="top" wrapText="1"/>
    </xf>
    <xf numFmtId="164" fontId="0" fillId="0" borderId="0" xfId="0" applyNumberFormat="1" applyFont="1" applyAlignment="1"/>
    <xf numFmtId="0" fontId="7" fillId="0" borderId="0" xfId="0" applyNumberFormat="1" applyFont="1" applyAlignment="1">
      <alignment vertical="top" wrapText="1"/>
    </xf>
    <xf numFmtId="3" fontId="1" fillId="8" borderId="2" xfId="0" applyNumberFormat="1" applyFont="1" applyFill="1" applyBorder="1" applyAlignment="1">
      <alignment horizontal="center"/>
    </xf>
    <xf numFmtId="0" fontId="19" fillId="0" borderId="3" xfId="0" applyNumberFormat="1" applyFont="1" applyBorder="1"/>
    <xf numFmtId="0" fontId="19" fillId="0" borderId="4" xfId="0" applyNumberFormat="1" applyFont="1" applyBorder="1"/>
    <xf numFmtId="3" fontId="3" fillId="0" borderId="0" xfId="0" applyNumberFormat="1" applyFont="1" applyAlignment="1">
      <alignment horizontal="center"/>
    </xf>
  </cellXfs>
  <cellStyles count="1">
    <cellStyle name="Normal"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orkfeed.i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orkfeed.io/" TargetMode="External"/></Relationships>
</file>

<file path=xl/drawings/drawing1.xml><?xml version="1.0" encoding="utf-8"?>
<xdr:wsDr xmlns:xdr="http://schemas.openxmlformats.org/drawingml/2006/spreadsheetDrawing" xmlns:a="http://schemas.openxmlformats.org/drawingml/2006/main">
  <xdr:oneCellAnchor>
    <xdr:from>
      <xdr:col>0</xdr:col>
      <xdr:colOff>3486150</xdr:colOff>
      <xdr:row>0</xdr:row>
      <xdr:rowOff>142875</xdr:rowOff>
    </xdr:from>
    <xdr:ext cx="1600200" cy="333375"/>
    <xdr:pic>
      <xdr:nvPicPr>
        <xdr:cNvPr id="2" name="image1.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xdr:colOff>
      <xdr:row>62</xdr:row>
      <xdr:rowOff>190500</xdr:rowOff>
    </xdr:from>
    <xdr:ext cx="800100" cy="200025"/>
    <xdr:pic>
      <xdr:nvPicPr>
        <xdr:cNvPr id="3" name="image2.png" title="Image">
          <a:hlinkClick xmlns:r="http://schemas.openxmlformats.org/officeDocument/2006/relationships" r:id="rId1"/>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32</xdr:row>
      <xdr:rowOff>171450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46</xdr:row>
      <xdr:rowOff>171450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27</xdr:row>
      <xdr:rowOff>171450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28</xdr:row>
      <xdr:rowOff>171450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69</xdr:row>
      <xdr:rowOff>171450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38100</xdr:colOff>
      <xdr:row>33</xdr:row>
      <xdr:rowOff>190500</xdr:rowOff>
    </xdr:from>
    <xdr:ext cx="800100" cy="200025"/>
    <xdr:pic>
      <xdr:nvPicPr>
        <xdr:cNvPr id="2" name="image2.png" title="Image">
          <a:hlinkClick xmlns:r="http://schemas.openxmlformats.org/officeDocument/2006/relationships" r:id="rId1"/>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B1000"/>
  <sheetViews>
    <sheetView showGridLines="0" workbookViewId="0">
      <selection activeCell="C20" sqref="C20"/>
    </sheetView>
  </sheetViews>
  <sheetFormatPr defaultColWidth="14.3984375" defaultRowHeight="15" customHeight="1" x14ac:dyDescent="0.3"/>
  <cols>
    <col min="1" max="1" width="65.09765625" customWidth="1"/>
    <col min="2" max="2" width="11.3984375" customWidth="1"/>
    <col min="3" max="6" width="14.3984375" customWidth="1"/>
  </cols>
  <sheetData>
    <row r="2" spans="1:2" ht="15" customHeight="1" x14ac:dyDescent="0.4">
      <c r="A2" s="1" t="s">
        <v>0</v>
      </c>
    </row>
    <row r="3" spans="1:2" ht="13" x14ac:dyDescent="0.3">
      <c r="A3" s="2" t="str">
        <f>"Currency: "&amp;B21</f>
        <v>Currency: EUR</v>
      </c>
    </row>
    <row r="4" spans="1:2" ht="14" x14ac:dyDescent="0.3">
      <c r="A4" s="3"/>
      <c r="B4" s="4"/>
    </row>
    <row r="5" spans="1:2" ht="14" x14ac:dyDescent="0.3">
      <c r="A5" s="3" t="s">
        <v>1</v>
      </c>
      <c r="B5" s="4"/>
    </row>
    <row r="6" spans="1:2" ht="14" x14ac:dyDescent="0.3">
      <c r="A6" s="3"/>
      <c r="B6" s="4"/>
    </row>
    <row r="7" spans="1:2" ht="15" customHeight="1" x14ac:dyDescent="0.35">
      <c r="A7" s="5" t="s">
        <v>2</v>
      </c>
      <c r="B7" s="4"/>
    </row>
    <row r="8" spans="1:2" ht="13" x14ac:dyDescent="0.3">
      <c r="A8" s="84" t="s">
        <v>3</v>
      </c>
      <c r="B8" s="4"/>
    </row>
    <row r="9" spans="1:2" ht="13" x14ac:dyDescent="0.3">
      <c r="A9" s="85"/>
      <c r="B9" s="4"/>
    </row>
    <row r="10" spans="1:2" ht="13" x14ac:dyDescent="0.3">
      <c r="A10" s="85"/>
      <c r="B10" s="4"/>
    </row>
    <row r="11" spans="1:2" ht="13" x14ac:dyDescent="0.3">
      <c r="A11" s="85"/>
      <c r="B11" s="4"/>
    </row>
    <row r="12" spans="1:2" ht="13" x14ac:dyDescent="0.3">
      <c r="A12" s="85"/>
      <c r="B12" s="4"/>
    </row>
    <row r="13" spans="1:2" ht="13" x14ac:dyDescent="0.3">
      <c r="A13" s="85"/>
      <c r="B13" s="4"/>
    </row>
    <row r="14" spans="1:2" ht="13" x14ac:dyDescent="0.3">
      <c r="A14" s="6"/>
      <c r="B14" s="4"/>
    </row>
    <row r="15" spans="1:2" ht="13" x14ac:dyDescent="0.3">
      <c r="A15" s="7" t="s">
        <v>4</v>
      </c>
      <c r="B15" s="4"/>
    </row>
    <row r="16" spans="1:2" ht="14" x14ac:dyDescent="0.3">
      <c r="A16" s="3"/>
      <c r="B16" s="4"/>
    </row>
    <row r="17" spans="1:2" ht="15" customHeight="1" x14ac:dyDescent="0.35">
      <c r="A17" s="8" t="s">
        <v>5</v>
      </c>
    </row>
    <row r="18" spans="1:2" ht="13" x14ac:dyDescent="0.3">
      <c r="A18" s="9" t="s">
        <v>6</v>
      </c>
    </row>
    <row r="20" spans="1:2" ht="14" x14ac:dyDescent="0.3">
      <c r="A20" s="10" t="s">
        <v>7</v>
      </c>
      <c r="B20" s="11"/>
    </row>
    <row r="21" spans="1:2" ht="15.75" customHeight="1" x14ac:dyDescent="0.3">
      <c r="A21" s="4" t="s">
        <v>8</v>
      </c>
      <c r="B21" s="12" t="s">
        <v>9</v>
      </c>
    </row>
    <row r="22" spans="1:2" ht="15.75" customHeight="1" x14ac:dyDescent="0.3">
      <c r="A22" s="4" t="s">
        <v>10</v>
      </c>
      <c r="B22" s="13">
        <v>2022</v>
      </c>
    </row>
    <row r="23" spans="1:2" ht="15.75" customHeight="1" x14ac:dyDescent="0.3">
      <c r="A23" s="4" t="s">
        <v>11</v>
      </c>
      <c r="B23" s="14">
        <v>0.22</v>
      </c>
    </row>
    <row r="24" spans="1:2" ht="15.75" customHeight="1" x14ac:dyDescent="0.3">
      <c r="A24" s="4" t="s">
        <v>12</v>
      </c>
      <c r="B24" s="14">
        <v>0.37</v>
      </c>
    </row>
    <row r="25" spans="1:2" ht="15.75" customHeight="1" x14ac:dyDescent="0.3">
      <c r="A25" s="4" t="s">
        <v>13</v>
      </c>
      <c r="B25" s="14">
        <v>0.25</v>
      </c>
    </row>
    <row r="26" spans="1:2" ht="15.75" customHeight="1" x14ac:dyDescent="0.3"/>
    <row r="27" spans="1:2" ht="15" customHeight="1" x14ac:dyDescent="0.35">
      <c r="A27" s="5"/>
    </row>
    <row r="28" spans="1:2" ht="15" customHeight="1" x14ac:dyDescent="0.35">
      <c r="A28" s="5" t="s">
        <v>14</v>
      </c>
    </row>
    <row r="29" spans="1:2" ht="15.75" customHeight="1" x14ac:dyDescent="0.3">
      <c r="A29" s="84" t="s">
        <v>15</v>
      </c>
    </row>
    <row r="30" spans="1:2" ht="15" customHeight="1" x14ac:dyDescent="0.3">
      <c r="A30" s="85"/>
    </row>
    <row r="31" spans="1:2" ht="15" customHeight="1" x14ac:dyDescent="0.3">
      <c r="A31" s="85"/>
    </row>
    <row r="32" spans="1:2" ht="15.75" customHeight="1" x14ac:dyDescent="0.3">
      <c r="A32" s="6"/>
    </row>
    <row r="33" spans="1:1" ht="15" customHeight="1" x14ac:dyDescent="0.35">
      <c r="A33" s="5" t="s">
        <v>16</v>
      </c>
    </row>
    <row r="34" spans="1:1" ht="15.75" customHeight="1" x14ac:dyDescent="0.3">
      <c r="A34" s="84" t="s">
        <v>17</v>
      </c>
    </row>
    <row r="35" spans="1:1" ht="15" customHeight="1" x14ac:dyDescent="0.3">
      <c r="A35" s="85"/>
    </row>
    <row r="36" spans="1:1" ht="15.75" customHeight="1" x14ac:dyDescent="0.3">
      <c r="A36" s="6"/>
    </row>
    <row r="37" spans="1:1" ht="15" customHeight="1" x14ac:dyDescent="0.35">
      <c r="A37" s="8" t="s">
        <v>18</v>
      </c>
    </row>
    <row r="38" spans="1:1" ht="15.75" customHeight="1" x14ac:dyDescent="0.3">
      <c r="A38" s="86" t="s">
        <v>19</v>
      </c>
    </row>
    <row r="39" spans="1:1" ht="15" customHeight="1" x14ac:dyDescent="0.3">
      <c r="A39" s="85"/>
    </row>
    <row r="40" spans="1:1" ht="15" customHeight="1" x14ac:dyDescent="0.3">
      <c r="A40" s="85"/>
    </row>
    <row r="41" spans="1:1" ht="15" customHeight="1" x14ac:dyDescent="0.3">
      <c r="A41" s="85"/>
    </row>
    <row r="42" spans="1:1" ht="15" customHeight="1" x14ac:dyDescent="0.35">
      <c r="A42" s="5" t="s">
        <v>20</v>
      </c>
    </row>
    <row r="43" spans="1:1" ht="15.75" customHeight="1" x14ac:dyDescent="0.3">
      <c r="A43" s="86" t="s">
        <v>21</v>
      </c>
    </row>
    <row r="44" spans="1:1" ht="15" customHeight="1" x14ac:dyDescent="0.3">
      <c r="A44" s="85"/>
    </row>
    <row r="45" spans="1:1" ht="15" customHeight="1" x14ac:dyDescent="0.3">
      <c r="A45" s="85"/>
    </row>
    <row r="46" spans="1:1" ht="15.75" customHeight="1" x14ac:dyDescent="0.3">
      <c r="A46" s="15"/>
    </row>
    <row r="47" spans="1:1" ht="15" customHeight="1" x14ac:dyDescent="0.35">
      <c r="A47" s="8" t="s">
        <v>22</v>
      </c>
    </row>
    <row r="48" spans="1:1" ht="15.75" customHeight="1" x14ac:dyDescent="0.3">
      <c r="A48" s="86" t="s">
        <v>23</v>
      </c>
    </row>
    <row r="49" spans="1:1" ht="15" customHeight="1" x14ac:dyDescent="0.3">
      <c r="A49" s="85"/>
    </row>
    <row r="50" spans="1:1" ht="15" customHeight="1" x14ac:dyDescent="0.3">
      <c r="A50" s="85"/>
    </row>
    <row r="51" spans="1:1" ht="15.75" customHeight="1" x14ac:dyDescent="0.3"/>
    <row r="52" spans="1:1" ht="15" customHeight="1" x14ac:dyDescent="0.35">
      <c r="A52" s="8" t="s">
        <v>24</v>
      </c>
    </row>
    <row r="53" spans="1:1" ht="15.75" customHeight="1" x14ac:dyDescent="0.3">
      <c r="A53" s="86" t="s">
        <v>25</v>
      </c>
    </row>
    <row r="54" spans="1:1" ht="15" customHeight="1" x14ac:dyDescent="0.3">
      <c r="A54" s="85"/>
    </row>
    <row r="55" spans="1:1" ht="15.75" customHeight="1" x14ac:dyDescent="0.3"/>
    <row r="56" spans="1:1" ht="15" customHeight="1" x14ac:dyDescent="0.35">
      <c r="A56" s="5" t="s">
        <v>26</v>
      </c>
    </row>
    <row r="57" spans="1:1" ht="15.75" customHeight="1" x14ac:dyDescent="0.3">
      <c r="A57" s="86" t="s">
        <v>27</v>
      </c>
    </row>
    <row r="58" spans="1:1" ht="15" customHeight="1" x14ac:dyDescent="0.3">
      <c r="A58" s="85"/>
    </row>
    <row r="59" spans="1:1" ht="15" customHeight="1" x14ac:dyDescent="0.3">
      <c r="A59" s="85"/>
    </row>
    <row r="60" spans="1:1" ht="15" customHeight="1" x14ac:dyDescent="0.3">
      <c r="A60" s="85"/>
    </row>
    <row r="61" spans="1:1" ht="15.75" customHeight="1" x14ac:dyDescent="0.3"/>
    <row r="62" spans="1:1" ht="15.75" customHeight="1" x14ac:dyDescent="0.3"/>
    <row r="63" spans="1:1" ht="15" customHeight="1" x14ac:dyDescent="0.3">
      <c r="A63" s="16" t="s">
        <v>28</v>
      </c>
    </row>
    <row r="64" spans="1:1"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48:A50"/>
    <mergeCell ref="A53:A54"/>
    <mergeCell ref="A57:A60"/>
    <mergeCell ref="A8:A13"/>
    <mergeCell ref="A29:A31"/>
    <mergeCell ref="A34:A35"/>
    <mergeCell ref="A38:A41"/>
    <mergeCell ref="A43:A4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00"/>
  <sheetViews>
    <sheetView showGridLines="0" workbookViewId="0">
      <pane xSplit="2" ySplit="4" topLeftCell="C5" activePane="bottomRight" state="frozen"/>
      <selection pane="topRight" activeCell="C1" sqref="C1"/>
      <selection pane="bottomLeft" activeCell="A5" sqref="A5"/>
      <selection pane="bottomRight" activeCell="B44" sqref="B44"/>
    </sheetView>
  </sheetViews>
  <sheetFormatPr defaultColWidth="14.3984375" defaultRowHeight="15" customHeight="1" x14ac:dyDescent="0.3"/>
  <cols>
    <col min="1" max="1" width="6.296875" customWidth="1"/>
    <col min="2" max="2" width="49.3984375" customWidth="1"/>
    <col min="3" max="3" width="5.09765625" hidden="1" customWidth="1"/>
    <col min="4" max="29" width="15.59765625" customWidth="1"/>
    <col min="30" max="31" width="9.296875" customWidth="1"/>
  </cols>
  <sheetData>
    <row r="1" spans="1:31" ht="14.25" customHeight="1" x14ac:dyDescent="0.3">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ht="14.25" customHeight="1" x14ac:dyDescent="0.4">
      <c r="A2" s="19" t="s">
        <v>29</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1" ht="14.25" customHeight="1" x14ac:dyDescent="0.3">
      <c r="A3" s="2" t="str">
        <f>'START HERE'!A3</f>
        <v>Currency: EUR</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ht="14.25" customHeight="1" x14ac:dyDescent="0.3">
      <c r="A4" s="20"/>
      <c r="B4" s="21" t="s">
        <v>30</v>
      </c>
      <c r="C4" s="22" t="s">
        <v>31</v>
      </c>
      <c r="D4" s="23">
        <f>DATE('START HERE'!B22,1,1)</f>
        <v>44562</v>
      </c>
      <c r="E4" s="23">
        <f t="shared" ref="E4:O4" si="0">DATE(YEAR(D4),MONTH(D4)+1,DAY(D4))</f>
        <v>44593</v>
      </c>
      <c r="F4" s="23">
        <f t="shared" si="0"/>
        <v>44621</v>
      </c>
      <c r="G4" s="23">
        <f t="shared" si="0"/>
        <v>44652</v>
      </c>
      <c r="H4" s="23">
        <f t="shared" si="0"/>
        <v>44682</v>
      </c>
      <c r="I4" s="23">
        <f t="shared" si="0"/>
        <v>44713</v>
      </c>
      <c r="J4" s="23">
        <f t="shared" si="0"/>
        <v>44743</v>
      </c>
      <c r="K4" s="23">
        <f t="shared" si="0"/>
        <v>44774</v>
      </c>
      <c r="L4" s="23">
        <f t="shared" si="0"/>
        <v>44805</v>
      </c>
      <c r="M4" s="23">
        <f t="shared" si="0"/>
        <v>44835</v>
      </c>
      <c r="N4" s="23">
        <f t="shared" si="0"/>
        <v>44866</v>
      </c>
      <c r="O4" s="23">
        <f t="shared" si="0"/>
        <v>44896</v>
      </c>
      <c r="P4" s="24">
        <v>2022</v>
      </c>
      <c r="Q4" s="23">
        <f>DATE(YEAR(O4)+1,1,DAY(O4))</f>
        <v>44927</v>
      </c>
      <c r="R4" s="23">
        <f t="shared" ref="R4:AB4" si="1">DATE(YEAR(Q4),MONTH(Q4)+1,DAY(Q4))</f>
        <v>44958</v>
      </c>
      <c r="S4" s="23">
        <f t="shared" si="1"/>
        <v>44986</v>
      </c>
      <c r="T4" s="23">
        <f t="shared" si="1"/>
        <v>45017</v>
      </c>
      <c r="U4" s="23">
        <f t="shared" si="1"/>
        <v>45047</v>
      </c>
      <c r="V4" s="23">
        <f t="shared" si="1"/>
        <v>45078</v>
      </c>
      <c r="W4" s="23">
        <f t="shared" si="1"/>
        <v>45108</v>
      </c>
      <c r="X4" s="23">
        <f t="shared" si="1"/>
        <v>45139</v>
      </c>
      <c r="Y4" s="23">
        <f t="shared" si="1"/>
        <v>45170</v>
      </c>
      <c r="Z4" s="23">
        <f t="shared" si="1"/>
        <v>45200</v>
      </c>
      <c r="AA4" s="23">
        <f t="shared" si="1"/>
        <v>45231</v>
      </c>
      <c r="AB4" s="23">
        <f t="shared" si="1"/>
        <v>45261</v>
      </c>
      <c r="AC4" s="25" t="s">
        <v>32</v>
      </c>
      <c r="AD4" s="18"/>
      <c r="AE4" s="18"/>
    </row>
    <row r="5" spans="1:31" ht="14.25" customHeight="1" x14ac:dyDescent="0.3">
      <c r="A5" s="17" t="s">
        <v>33</v>
      </c>
      <c r="B5" s="18"/>
      <c r="C5" s="26"/>
      <c r="D5" s="27"/>
      <c r="E5" s="27"/>
      <c r="F5" s="27"/>
      <c r="G5" s="27"/>
      <c r="H5" s="27"/>
      <c r="I5" s="27"/>
      <c r="J5" s="27"/>
      <c r="K5" s="27"/>
      <c r="L5" s="27"/>
      <c r="M5" s="27"/>
      <c r="N5" s="27"/>
      <c r="O5" s="27"/>
      <c r="P5" s="18"/>
      <c r="Q5" s="18"/>
      <c r="R5" s="18"/>
      <c r="S5" s="18"/>
      <c r="T5" s="18"/>
      <c r="U5" s="18"/>
      <c r="V5" s="18"/>
      <c r="W5" s="18"/>
      <c r="X5" s="18"/>
      <c r="Y5" s="18"/>
      <c r="Z5" s="18"/>
      <c r="AA5" s="18"/>
      <c r="AB5" s="18"/>
      <c r="AC5" s="18"/>
      <c r="AD5" s="18"/>
      <c r="AE5" s="18"/>
    </row>
    <row r="6" spans="1:31" ht="14.25" customHeight="1" x14ac:dyDescent="0.3">
      <c r="A6" s="28"/>
      <c r="B6" s="29" t="s">
        <v>34</v>
      </c>
      <c r="C6" s="30"/>
      <c r="D6" s="30"/>
      <c r="E6" s="30"/>
      <c r="F6" s="30"/>
      <c r="G6" s="30"/>
      <c r="H6" s="30"/>
      <c r="I6" s="30"/>
      <c r="J6" s="30"/>
      <c r="K6" s="30"/>
      <c r="L6" s="30"/>
      <c r="M6" s="30"/>
      <c r="N6" s="30"/>
      <c r="O6" s="30"/>
      <c r="P6" s="31"/>
      <c r="Q6" s="32"/>
      <c r="R6" s="32"/>
      <c r="S6" s="32"/>
      <c r="T6" s="32"/>
      <c r="U6" s="32"/>
      <c r="V6" s="32"/>
      <c r="W6" s="32"/>
      <c r="X6" s="32"/>
      <c r="Y6" s="32"/>
      <c r="Z6" s="32"/>
      <c r="AA6" s="32"/>
      <c r="AB6" s="32"/>
      <c r="AC6" s="31"/>
      <c r="AD6" s="18"/>
      <c r="AE6" s="18"/>
    </row>
    <row r="7" spans="1:31" ht="14.25" customHeight="1" x14ac:dyDescent="0.3">
      <c r="A7" s="17" t="s">
        <v>35</v>
      </c>
      <c r="B7" s="18" t="s">
        <v>34</v>
      </c>
      <c r="C7" s="18">
        <f>Notes!C9</f>
        <v>0</v>
      </c>
      <c r="D7" s="18">
        <f>Notes!D9</f>
        <v>80000</v>
      </c>
      <c r="E7" s="18">
        <f>Notes!E9</f>
        <v>81000</v>
      </c>
      <c r="F7" s="18">
        <f>Notes!F9</f>
        <v>82000</v>
      </c>
      <c r="G7" s="18">
        <f>Notes!G9</f>
        <v>83000</v>
      </c>
      <c r="H7" s="18">
        <f>Notes!H9</f>
        <v>84000</v>
      </c>
      <c r="I7" s="18">
        <f>Notes!I9</f>
        <v>90000</v>
      </c>
      <c r="J7" s="18">
        <f>Notes!J9</f>
        <v>91000</v>
      </c>
      <c r="K7" s="18">
        <f>Notes!K9</f>
        <v>87000</v>
      </c>
      <c r="L7" s="18">
        <f>Notes!L9</f>
        <v>88000</v>
      </c>
      <c r="M7" s="18">
        <f>Notes!M9</f>
        <v>89000</v>
      </c>
      <c r="N7" s="18">
        <f>Notes!N9</f>
        <v>90000</v>
      </c>
      <c r="O7" s="18">
        <f>Notes!O9</f>
        <v>91000</v>
      </c>
      <c r="P7" s="33">
        <f t="shared" ref="P7:P8" si="2">SUM(D7:O7)</f>
        <v>1036000</v>
      </c>
      <c r="Q7" s="18">
        <f>Notes!P9</f>
        <v>92000</v>
      </c>
      <c r="R7" s="18">
        <f>Notes!Q9</f>
        <v>93000</v>
      </c>
      <c r="S7" s="18">
        <f>Notes!R9</f>
        <v>94000</v>
      </c>
      <c r="T7" s="18">
        <f>Notes!S9</f>
        <v>95000</v>
      </c>
      <c r="U7" s="18">
        <f>Notes!T9</f>
        <v>96000</v>
      </c>
      <c r="V7" s="18">
        <f>Notes!U9</f>
        <v>102000</v>
      </c>
      <c r="W7" s="18">
        <f>Notes!V9</f>
        <v>103000</v>
      </c>
      <c r="X7" s="18">
        <f>Notes!W9</f>
        <v>99000</v>
      </c>
      <c r="Y7" s="18">
        <f>Notes!X9</f>
        <v>100000</v>
      </c>
      <c r="Z7" s="18">
        <f>Notes!Y9</f>
        <v>101000</v>
      </c>
      <c r="AA7" s="18">
        <f>Notes!Z9</f>
        <v>102000</v>
      </c>
      <c r="AB7" s="18">
        <f>Notes!AA9</f>
        <v>103000</v>
      </c>
      <c r="AC7" s="33">
        <f t="shared" ref="AC7:AC8" si="3">SUM(Q7:AB7)</f>
        <v>1180000</v>
      </c>
      <c r="AD7" s="18"/>
      <c r="AE7" s="18"/>
    </row>
    <row r="8" spans="1:31" ht="14.25" customHeight="1" x14ac:dyDescent="0.3">
      <c r="A8" s="34"/>
      <c r="B8" s="35" t="str">
        <f>Notes!B9</f>
        <v>Total revenue</v>
      </c>
      <c r="C8" s="35">
        <f t="shared" ref="C8:O8" si="4">SUM(C7)</f>
        <v>0</v>
      </c>
      <c r="D8" s="35">
        <f t="shared" si="4"/>
        <v>80000</v>
      </c>
      <c r="E8" s="35">
        <f t="shared" si="4"/>
        <v>81000</v>
      </c>
      <c r="F8" s="35">
        <f t="shared" si="4"/>
        <v>82000</v>
      </c>
      <c r="G8" s="35">
        <f t="shared" si="4"/>
        <v>83000</v>
      </c>
      <c r="H8" s="35">
        <f t="shared" si="4"/>
        <v>84000</v>
      </c>
      <c r="I8" s="35">
        <f t="shared" si="4"/>
        <v>90000</v>
      </c>
      <c r="J8" s="35">
        <f t="shared" si="4"/>
        <v>91000</v>
      </c>
      <c r="K8" s="35">
        <f t="shared" si="4"/>
        <v>87000</v>
      </c>
      <c r="L8" s="35">
        <f t="shared" si="4"/>
        <v>88000</v>
      </c>
      <c r="M8" s="35">
        <f t="shared" si="4"/>
        <v>89000</v>
      </c>
      <c r="N8" s="35">
        <f t="shared" si="4"/>
        <v>90000</v>
      </c>
      <c r="O8" s="35">
        <f t="shared" si="4"/>
        <v>91000</v>
      </c>
      <c r="P8" s="36">
        <f t="shared" si="2"/>
        <v>1036000</v>
      </c>
      <c r="Q8" s="35">
        <f t="shared" ref="Q8:AB8" si="5">SUM(Q7)</f>
        <v>92000</v>
      </c>
      <c r="R8" s="35">
        <f t="shared" si="5"/>
        <v>93000</v>
      </c>
      <c r="S8" s="35">
        <f t="shared" si="5"/>
        <v>94000</v>
      </c>
      <c r="T8" s="35">
        <f t="shared" si="5"/>
        <v>95000</v>
      </c>
      <c r="U8" s="35">
        <f t="shared" si="5"/>
        <v>96000</v>
      </c>
      <c r="V8" s="35">
        <f t="shared" si="5"/>
        <v>102000</v>
      </c>
      <c r="W8" s="35">
        <f t="shared" si="5"/>
        <v>103000</v>
      </c>
      <c r="X8" s="35">
        <f t="shared" si="5"/>
        <v>99000</v>
      </c>
      <c r="Y8" s="35">
        <f t="shared" si="5"/>
        <v>100000</v>
      </c>
      <c r="Z8" s="35">
        <f t="shared" si="5"/>
        <v>101000</v>
      </c>
      <c r="AA8" s="35">
        <f t="shared" si="5"/>
        <v>102000</v>
      </c>
      <c r="AB8" s="35">
        <f t="shared" si="5"/>
        <v>103000</v>
      </c>
      <c r="AC8" s="36">
        <f t="shared" si="3"/>
        <v>1180000</v>
      </c>
      <c r="AD8" s="18"/>
      <c r="AE8" s="18"/>
    </row>
    <row r="9" spans="1:31" ht="14.25" customHeight="1" x14ac:dyDescent="0.3">
      <c r="A9" s="17"/>
      <c r="B9" s="18"/>
      <c r="C9" s="18"/>
      <c r="D9" s="18"/>
      <c r="E9" s="18"/>
      <c r="F9" s="18"/>
      <c r="G9" s="18"/>
      <c r="H9" s="18"/>
      <c r="I9" s="18"/>
      <c r="J9" s="18"/>
      <c r="K9" s="18"/>
      <c r="L9" s="18"/>
      <c r="M9" s="18"/>
      <c r="N9" s="18"/>
      <c r="O9" s="18"/>
      <c r="P9" s="33"/>
      <c r="Q9" s="18"/>
      <c r="R9" s="18"/>
      <c r="S9" s="18"/>
      <c r="T9" s="18"/>
      <c r="U9" s="18"/>
      <c r="V9" s="18"/>
      <c r="W9" s="18"/>
      <c r="X9" s="18"/>
      <c r="Y9" s="18"/>
      <c r="Z9" s="18"/>
      <c r="AA9" s="18"/>
      <c r="AB9" s="18"/>
      <c r="AC9" s="33"/>
      <c r="AD9" s="18"/>
      <c r="AE9" s="18"/>
    </row>
    <row r="10" spans="1:31" ht="14.25" customHeight="1" x14ac:dyDescent="0.3">
      <c r="A10" s="28"/>
      <c r="B10" s="21" t="s">
        <v>36</v>
      </c>
      <c r="C10" s="32"/>
      <c r="D10" s="32"/>
      <c r="E10" s="32"/>
      <c r="F10" s="32"/>
      <c r="G10" s="32"/>
      <c r="H10" s="32"/>
      <c r="I10" s="32"/>
      <c r="J10" s="32"/>
      <c r="K10" s="32"/>
      <c r="L10" s="32"/>
      <c r="M10" s="32"/>
      <c r="N10" s="32"/>
      <c r="O10" s="32"/>
      <c r="P10" s="37"/>
      <c r="Q10" s="32"/>
      <c r="R10" s="32"/>
      <c r="S10" s="32"/>
      <c r="T10" s="32"/>
      <c r="U10" s="32"/>
      <c r="V10" s="32"/>
      <c r="W10" s="32"/>
      <c r="X10" s="32"/>
      <c r="Y10" s="32"/>
      <c r="Z10" s="32"/>
      <c r="AA10" s="32"/>
      <c r="AB10" s="32"/>
      <c r="AC10" s="37"/>
      <c r="AD10" s="18"/>
      <c r="AE10" s="18"/>
    </row>
    <row r="11" spans="1:31" ht="14.25" customHeight="1" x14ac:dyDescent="0.3">
      <c r="A11" s="17" t="s">
        <v>37</v>
      </c>
      <c r="B11" s="18" t="str">
        <f>Notes!B11</f>
        <v>Costs of revenue</v>
      </c>
      <c r="C11" s="18"/>
      <c r="D11" s="18">
        <f>Notes!D15</f>
        <v>-22000</v>
      </c>
      <c r="E11" s="18">
        <f>Notes!E15</f>
        <v>-22000</v>
      </c>
      <c r="F11" s="18">
        <f>Notes!F15</f>
        <v>-22000</v>
      </c>
      <c r="G11" s="18">
        <f>Notes!G15</f>
        <v>-22000</v>
      </c>
      <c r="H11" s="18">
        <f>Notes!H15</f>
        <v>-22000</v>
      </c>
      <c r="I11" s="18">
        <f>Notes!I15</f>
        <v>-22000</v>
      </c>
      <c r="J11" s="18">
        <f>Notes!J15</f>
        <v>-22000</v>
      </c>
      <c r="K11" s="18">
        <f>Notes!K15</f>
        <v>-22000</v>
      </c>
      <c r="L11" s="18">
        <f>Notes!L15</f>
        <v>-22000</v>
      </c>
      <c r="M11" s="18">
        <f>Notes!M15</f>
        <v>-22000</v>
      </c>
      <c r="N11" s="18">
        <f>Notes!N15</f>
        <v>-22000</v>
      </c>
      <c r="O11" s="18">
        <f>Notes!O15</f>
        <v>-22000</v>
      </c>
      <c r="P11" s="33">
        <f t="shared" ref="P11:P12" si="6">SUM(D11:O11)</f>
        <v>-264000</v>
      </c>
      <c r="Q11" s="18">
        <f>Notes!P15</f>
        <v>-24000</v>
      </c>
      <c r="R11" s="18">
        <f>Notes!Q15</f>
        <v>-24000</v>
      </c>
      <c r="S11" s="18">
        <f>Notes!R15</f>
        <v>-24000</v>
      </c>
      <c r="T11" s="18">
        <f>Notes!S15</f>
        <v>-24000</v>
      </c>
      <c r="U11" s="18">
        <f>Notes!T15</f>
        <v>-24000</v>
      </c>
      <c r="V11" s="18">
        <f>Notes!U15</f>
        <v>-24000</v>
      </c>
      <c r="W11" s="18">
        <f>Notes!V15</f>
        <v>-24000</v>
      </c>
      <c r="X11" s="18">
        <f>Notes!W15</f>
        <v>-24000</v>
      </c>
      <c r="Y11" s="18">
        <f>Notes!X15</f>
        <v>-24000</v>
      </c>
      <c r="Z11" s="18">
        <f>Notes!Y15</f>
        <v>-24000</v>
      </c>
      <c r="AA11" s="18">
        <f>Notes!Z15</f>
        <v>-24000</v>
      </c>
      <c r="AB11" s="18">
        <f>Notes!AA15</f>
        <v>-24000</v>
      </c>
      <c r="AC11" s="33">
        <f t="shared" ref="AC11:AC12" si="7">SUM(Q11:AB11)</f>
        <v>-288000</v>
      </c>
      <c r="AD11" s="18"/>
      <c r="AE11" s="18"/>
    </row>
    <row r="12" spans="1:31" ht="14.25" customHeight="1" x14ac:dyDescent="0.3">
      <c r="A12" s="34"/>
      <c r="B12" s="35" t="str">
        <f>Notes!B15</f>
        <v>Costs of revenue</v>
      </c>
      <c r="C12" s="35">
        <f>SUM(C9:C11)</f>
        <v>0</v>
      </c>
      <c r="D12" s="35">
        <f t="shared" ref="D12:O12" si="8">SUM(D11)</f>
        <v>-22000</v>
      </c>
      <c r="E12" s="35">
        <f t="shared" si="8"/>
        <v>-22000</v>
      </c>
      <c r="F12" s="35">
        <f t="shared" si="8"/>
        <v>-22000</v>
      </c>
      <c r="G12" s="35">
        <f t="shared" si="8"/>
        <v>-22000</v>
      </c>
      <c r="H12" s="35">
        <f t="shared" si="8"/>
        <v>-22000</v>
      </c>
      <c r="I12" s="35">
        <f t="shared" si="8"/>
        <v>-22000</v>
      </c>
      <c r="J12" s="35">
        <f t="shared" si="8"/>
        <v>-22000</v>
      </c>
      <c r="K12" s="35">
        <f t="shared" si="8"/>
        <v>-22000</v>
      </c>
      <c r="L12" s="35">
        <f t="shared" si="8"/>
        <v>-22000</v>
      </c>
      <c r="M12" s="35">
        <f t="shared" si="8"/>
        <v>-22000</v>
      </c>
      <c r="N12" s="35">
        <f t="shared" si="8"/>
        <v>-22000</v>
      </c>
      <c r="O12" s="35">
        <f t="shared" si="8"/>
        <v>-22000</v>
      </c>
      <c r="P12" s="36">
        <f t="shared" si="6"/>
        <v>-264000</v>
      </c>
      <c r="Q12" s="35">
        <f t="shared" ref="Q12:AB12" si="9">SUM(Q11)</f>
        <v>-24000</v>
      </c>
      <c r="R12" s="35">
        <f t="shared" si="9"/>
        <v>-24000</v>
      </c>
      <c r="S12" s="35">
        <f t="shared" si="9"/>
        <v>-24000</v>
      </c>
      <c r="T12" s="35">
        <f t="shared" si="9"/>
        <v>-24000</v>
      </c>
      <c r="U12" s="35">
        <f t="shared" si="9"/>
        <v>-24000</v>
      </c>
      <c r="V12" s="35">
        <f t="shared" si="9"/>
        <v>-24000</v>
      </c>
      <c r="W12" s="35">
        <f t="shared" si="9"/>
        <v>-24000</v>
      </c>
      <c r="X12" s="35">
        <f t="shared" si="9"/>
        <v>-24000</v>
      </c>
      <c r="Y12" s="35">
        <f t="shared" si="9"/>
        <v>-24000</v>
      </c>
      <c r="Z12" s="35">
        <f t="shared" si="9"/>
        <v>-24000</v>
      </c>
      <c r="AA12" s="35">
        <f t="shared" si="9"/>
        <v>-24000</v>
      </c>
      <c r="AB12" s="35">
        <f t="shared" si="9"/>
        <v>-24000</v>
      </c>
      <c r="AC12" s="36">
        <f t="shared" si="7"/>
        <v>-288000</v>
      </c>
      <c r="AD12" s="18"/>
      <c r="AE12" s="18"/>
    </row>
    <row r="13" spans="1:31" ht="14.25" customHeight="1" x14ac:dyDescent="0.3">
      <c r="A13" s="17"/>
      <c r="B13" s="33"/>
      <c r="C13" s="18"/>
      <c r="D13" s="18"/>
      <c r="E13" s="18"/>
      <c r="F13" s="18"/>
      <c r="G13" s="18"/>
      <c r="H13" s="18"/>
      <c r="I13" s="18"/>
      <c r="J13" s="18"/>
      <c r="K13" s="18"/>
      <c r="L13" s="18"/>
      <c r="M13" s="18"/>
      <c r="N13" s="18"/>
      <c r="O13" s="18"/>
      <c r="P13" s="33"/>
      <c r="Q13" s="18"/>
      <c r="R13" s="18"/>
      <c r="S13" s="18"/>
      <c r="T13" s="18"/>
      <c r="U13" s="18"/>
      <c r="V13" s="18"/>
      <c r="W13" s="18"/>
      <c r="X13" s="18"/>
      <c r="Y13" s="18"/>
      <c r="Z13" s="18"/>
      <c r="AA13" s="18"/>
      <c r="AB13" s="18"/>
      <c r="AC13" s="33"/>
      <c r="AD13" s="18"/>
      <c r="AE13" s="18"/>
    </row>
    <row r="14" spans="1:31" ht="14.25" customHeight="1" x14ac:dyDescent="0.3">
      <c r="A14" s="34"/>
      <c r="B14" s="35" t="s">
        <v>38</v>
      </c>
      <c r="C14" s="35">
        <f t="shared" ref="C14:O14" si="10">C8+C12</f>
        <v>0</v>
      </c>
      <c r="D14" s="35">
        <f t="shared" si="10"/>
        <v>58000</v>
      </c>
      <c r="E14" s="35">
        <f t="shared" si="10"/>
        <v>59000</v>
      </c>
      <c r="F14" s="35">
        <f t="shared" si="10"/>
        <v>60000</v>
      </c>
      <c r="G14" s="35">
        <f t="shared" si="10"/>
        <v>61000</v>
      </c>
      <c r="H14" s="35">
        <f t="shared" si="10"/>
        <v>62000</v>
      </c>
      <c r="I14" s="35">
        <f t="shared" si="10"/>
        <v>68000</v>
      </c>
      <c r="J14" s="35">
        <f t="shared" si="10"/>
        <v>69000</v>
      </c>
      <c r="K14" s="35">
        <f t="shared" si="10"/>
        <v>65000</v>
      </c>
      <c r="L14" s="35">
        <f t="shared" si="10"/>
        <v>66000</v>
      </c>
      <c r="M14" s="35">
        <f t="shared" si="10"/>
        <v>67000</v>
      </c>
      <c r="N14" s="35">
        <f t="shared" si="10"/>
        <v>68000</v>
      </c>
      <c r="O14" s="35">
        <f t="shared" si="10"/>
        <v>69000</v>
      </c>
      <c r="P14" s="36">
        <f>SUM(D14:O14)</f>
        <v>772000</v>
      </c>
      <c r="Q14" s="35">
        <f t="shared" ref="Q14:AB14" si="11">Q8+Q12</f>
        <v>68000</v>
      </c>
      <c r="R14" s="35">
        <f t="shared" si="11"/>
        <v>69000</v>
      </c>
      <c r="S14" s="35">
        <f t="shared" si="11"/>
        <v>70000</v>
      </c>
      <c r="T14" s="35">
        <f t="shared" si="11"/>
        <v>71000</v>
      </c>
      <c r="U14" s="35">
        <f t="shared" si="11"/>
        <v>72000</v>
      </c>
      <c r="V14" s="35">
        <f t="shared" si="11"/>
        <v>78000</v>
      </c>
      <c r="W14" s="35">
        <f t="shared" si="11"/>
        <v>79000</v>
      </c>
      <c r="X14" s="35">
        <f t="shared" si="11"/>
        <v>75000</v>
      </c>
      <c r="Y14" s="35">
        <f t="shared" si="11"/>
        <v>76000</v>
      </c>
      <c r="Z14" s="35">
        <f t="shared" si="11"/>
        <v>77000</v>
      </c>
      <c r="AA14" s="35">
        <f t="shared" si="11"/>
        <v>78000</v>
      </c>
      <c r="AB14" s="35">
        <f t="shared" si="11"/>
        <v>79000</v>
      </c>
      <c r="AC14" s="36">
        <f>SUM(Q14:AB14)</f>
        <v>892000</v>
      </c>
      <c r="AD14" s="18"/>
      <c r="AE14" s="18"/>
    </row>
    <row r="15" spans="1:31" ht="14.25" customHeight="1" x14ac:dyDescent="0.3">
      <c r="A15" s="17"/>
      <c r="B15" s="33"/>
      <c r="C15" s="18"/>
      <c r="D15" s="18"/>
      <c r="E15" s="18"/>
      <c r="F15" s="18"/>
      <c r="G15" s="18"/>
      <c r="H15" s="18"/>
      <c r="I15" s="18"/>
      <c r="J15" s="18"/>
      <c r="K15" s="18"/>
      <c r="L15" s="18"/>
      <c r="M15" s="18"/>
      <c r="N15" s="18"/>
      <c r="O15" s="18"/>
      <c r="P15" s="33"/>
      <c r="Q15" s="18"/>
      <c r="R15" s="18"/>
      <c r="S15" s="18"/>
      <c r="T15" s="18"/>
      <c r="U15" s="18"/>
      <c r="V15" s="18"/>
      <c r="W15" s="18"/>
      <c r="X15" s="18"/>
      <c r="Y15" s="18"/>
      <c r="Z15" s="18"/>
      <c r="AA15" s="18"/>
      <c r="AB15" s="18"/>
      <c r="AC15" s="33"/>
      <c r="AD15" s="18"/>
      <c r="AE15" s="18"/>
    </row>
    <row r="16" spans="1:31" ht="14.25" customHeight="1" x14ac:dyDescent="0.35">
      <c r="A16" s="28"/>
      <c r="B16" s="38" t="s">
        <v>39</v>
      </c>
      <c r="C16" s="32"/>
      <c r="D16" s="32"/>
      <c r="E16" s="32"/>
      <c r="F16" s="32"/>
      <c r="G16" s="32"/>
      <c r="H16" s="32"/>
      <c r="I16" s="32"/>
      <c r="J16" s="32"/>
      <c r="K16" s="32"/>
      <c r="L16" s="32"/>
      <c r="M16" s="32"/>
      <c r="N16" s="32"/>
      <c r="O16" s="32"/>
      <c r="P16" s="37"/>
      <c r="Q16" s="32"/>
      <c r="R16" s="32"/>
      <c r="S16" s="32"/>
      <c r="T16" s="32"/>
      <c r="U16" s="32"/>
      <c r="V16" s="32"/>
      <c r="W16" s="32"/>
      <c r="X16" s="32"/>
      <c r="Y16" s="32"/>
      <c r="Z16" s="32"/>
      <c r="AA16" s="32"/>
      <c r="AB16" s="32"/>
      <c r="AC16" s="37"/>
      <c r="AD16" s="18"/>
      <c r="AE16" s="18"/>
    </row>
    <row r="17" spans="1:31" ht="14.25" customHeight="1" x14ac:dyDescent="0.3">
      <c r="A17" s="17" t="s">
        <v>40</v>
      </c>
      <c r="B17" s="18" t="str">
        <f>Notes!B23</f>
        <v>Salaries</v>
      </c>
      <c r="C17" s="18">
        <f>Notes!C29</f>
        <v>0</v>
      </c>
      <c r="D17" s="18">
        <f>Notes!D29</f>
        <v>-25250</v>
      </c>
      <c r="E17" s="18">
        <f>Notes!E29</f>
        <v>-25250</v>
      </c>
      <c r="F17" s="18">
        <f>Notes!F29</f>
        <v>-25250</v>
      </c>
      <c r="G17" s="18">
        <f>Notes!G29</f>
        <v>-25250</v>
      </c>
      <c r="H17" s="18">
        <f>Notes!H29</f>
        <v>-25250</v>
      </c>
      <c r="I17" s="18">
        <f>Notes!I29</f>
        <v>-25250</v>
      </c>
      <c r="J17" s="18">
        <f>Notes!J29</f>
        <v>-25250</v>
      </c>
      <c r="K17" s="18">
        <f>Notes!K29</f>
        <v>-25250</v>
      </c>
      <c r="L17" s="18">
        <f>Notes!L29</f>
        <v>-25250</v>
      </c>
      <c r="M17" s="18">
        <f>Notes!M29</f>
        <v>-25250</v>
      </c>
      <c r="N17" s="18">
        <f>Notes!N29</f>
        <v>-25250</v>
      </c>
      <c r="O17" s="18">
        <f>Notes!O29</f>
        <v>-25250</v>
      </c>
      <c r="P17" s="33">
        <f t="shared" ref="P17:P22" si="12">SUM(D17:O17)</f>
        <v>-303000</v>
      </c>
      <c r="Q17" s="18">
        <f>Notes!P29</f>
        <v>-27250</v>
      </c>
      <c r="R17" s="18">
        <f>Notes!Q29</f>
        <v>-27250</v>
      </c>
      <c r="S17" s="18">
        <f>Notes!R29</f>
        <v>-27250</v>
      </c>
      <c r="T17" s="18">
        <f>Notes!S29</f>
        <v>-27250</v>
      </c>
      <c r="U17" s="18">
        <f>Notes!T29</f>
        <v>-27250</v>
      </c>
      <c r="V17" s="18">
        <f>Notes!U29</f>
        <v>-27250</v>
      </c>
      <c r="W17" s="18">
        <f>Notes!V29</f>
        <v>-27250</v>
      </c>
      <c r="X17" s="18">
        <f>Notes!W29</f>
        <v>-27250</v>
      </c>
      <c r="Y17" s="18">
        <f>Notes!X29</f>
        <v>-27250</v>
      </c>
      <c r="Z17" s="18">
        <f>Notes!Y29</f>
        <v>-27250</v>
      </c>
      <c r="AA17" s="18">
        <f>Notes!Z29</f>
        <v>-27250</v>
      </c>
      <c r="AB17" s="18">
        <f>Notes!AA29</f>
        <v>-27250</v>
      </c>
      <c r="AC17" s="33">
        <f t="shared" ref="AC17:AC22" si="13">SUM(Q17:AB17)</f>
        <v>-327000</v>
      </c>
      <c r="AD17" s="18"/>
      <c r="AE17" s="18"/>
    </row>
    <row r="18" spans="1:31" ht="14.25" customHeight="1" x14ac:dyDescent="0.3">
      <c r="A18" s="17" t="s">
        <v>41</v>
      </c>
      <c r="B18" s="18" t="str">
        <f>Notes!B31</f>
        <v>Location</v>
      </c>
      <c r="C18" s="18">
        <f>Notes!C37</f>
        <v>0</v>
      </c>
      <c r="D18" s="18">
        <f>Notes!D37</f>
        <v>-18600</v>
      </c>
      <c r="E18" s="18">
        <f>Notes!E37</f>
        <v>-18600</v>
      </c>
      <c r="F18" s="18">
        <f>Notes!F37</f>
        <v>-18600</v>
      </c>
      <c r="G18" s="18">
        <f>Notes!G37</f>
        <v>-18600</v>
      </c>
      <c r="H18" s="18">
        <f>Notes!H37</f>
        <v>-18600</v>
      </c>
      <c r="I18" s="18">
        <f>Notes!I37</f>
        <v>-18600</v>
      </c>
      <c r="J18" s="18">
        <f>Notes!J37</f>
        <v>-18600</v>
      </c>
      <c r="K18" s="18">
        <f>Notes!K37</f>
        <v>-18600</v>
      </c>
      <c r="L18" s="18">
        <f>Notes!L37</f>
        <v>-18600</v>
      </c>
      <c r="M18" s="18">
        <f>Notes!M37</f>
        <v>-18600</v>
      </c>
      <c r="N18" s="18">
        <f>Notes!N37</f>
        <v>-18600</v>
      </c>
      <c r="O18" s="18">
        <f>Notes!O37</f>
        <v>-19300</v>
      </c>
      <c r="P18" s="33">
        <f t="shared" si="12"/>
        <v>-223900</v>
      </c>
      <c r="Q18" s="18">
        <f>Notes!P37</f>
        <v>-21300</v>
      </c>
      <c r="R18" s="18">
        <f>Notes!Q37</f>
        <v>-21300</v>
      </c>
      <c r="S18" s="18">
        <f>Notes!R37</f>
        <v>-21300</v>
      </c>
      <c r="T18" s="18">
        <f>Notes!S37</f>
        <v>-21300</v>
      </c>
      <c r="U18" s="18">
        <f>Notes!T37</f>
        <v>-21300</v>
      </c>
      <c r="V18" s="18">
        <f>Notes!U37</f>
        <v>-21300</v>
      </c>
      <c r="W18" s="18">
        <f>Notes!V37</f>
        <v>-21300</v>
      </c>
      <c r="X18" s="18">
        <f>Notes!W37</f>
        <v>-21300</v>
      </c>
      <c r="Y18" s="18">
        <f>Notes!X37</f>
        <v>-21300</v>
      </c>
      <c r="Z18" s="18">
        <f>Notes!Y37</f>
        <v>-21300</v>
      </c>
      <c r="AA18" s="18">
        <f>Notes!Z37</f>
        <v>-21300</v>
      </c>
      <c r="AB18" s="18">
        <f>Notes!AA37</f>
        <v>-21300</v>
      </c>
      <c r="AC18" s="33">
        <f t="shared" si="13"/>
        <v>-255600</v>
      </c>
      <c r="AD18" s="18"/>
      <c r="AE18" s="18"/>
    </row>
    <row r="19" spans="1:31" ht="14.25" customHeight="1" x14ac:dyDescent="0.3">
      <c r="A19" s="17" t="s">
        <v>42</v>
      </c>
      <c r="B19" s="18" t="str">
        <f>Notes!B17</f>
        <v>Sales &amp; Marketing</v>
      </c>
      <c r="C19" s="18">
        <f>Notes!C21</f>
        <v>0</v>
      </c>
      <c r="D19" s="18">
        <f>Notes!D21</f>
        <v>-4250</v>
      </c>
      <c r="E19" s="18">
        <f>Notes!E21</f>
        <v>-4250</v>
      </c>
      <c r="F19" s="18">
        <f>Notes!F21</f>
        <v>-4250</v>
      </c>
      <c r="G19" s="18">
        <f>Notes!G21</f>
        <v>-4250</v>
      </c>
      <c r="H19" s="18">
        <f>Notes!H21</f>
        <v>-4250</v>
      </c>
      <c r="I19" s="18">
        <f>Notes!I21</f>
        <v>-4250</v>
      </c>
      <c r="J19" s="18">
        <f>Notes!J21</f>
        <v>-4250</v>
      </c>
      <c r="K19" s="18">
        <f>Notes!K21</f>
        <v>-4250</v>
      </c>
      <c r="L19" s="18">
        <f>Notes!L21</f>
        <v>-4250</v>
      </c>
      <c r="M19" s="18">
        <f>Notes!M21</f>
        <v>-4250</v>
      </c>
      <c r="N19" s="18">
        <f>Notes!N21</f>
        <v>-4250</v>
      </c>
      <c r="O19" s="18">
        <f>Notes!O21</f>
        <v>-4250</v>
      </c>
      <c r="P19" s="33">
        <f t="shared" si="12"/>
        <v>-51000</v>
      </c>
      <c r="Q19" s="18">
        <f>Notes!P21</f>
        <v>-4250</v>
      </c>
      <c r="R19" s="18">
        <f>Notes!Q21</f>
        <v>-4250</v>
      </c>
      <c r="S19" s="18">
        <f>Notes!R21</f>
        <v>-4250</v>
      </c>
      <c r="T19" s="18">
        <f>Notes!S21</f>
        <v>-4250</v>
      </c>
      <c r="U19" s="18">
        <f>Notes!T21</f>
        <v>-4250</v>
      </c>
      <c r="V19" s="18">
        <f>Notes!U21</f>
        <v>-4250</v>
      </c>
      <c r="W19" s="18">
        <f>Notes!V21</f>
        <v>-4250</v>
      </c>
      <c r="X19" s="18">
        <f>Notes!W21</f>
        <v>-4250</v>
      </c>
      <c r="Y19" s="18">
        <f>Notes!X21</f>
        <v>-4250</v>
      </c>
      <c r="Z19" s="18">
        <f>Notes!Y21</f>
        <v>-4250</v>
      </c>
      <c r="AA19" s="18">
        <f>Notes!Z21</f>
        <v>-4250</v>
      </c>
      <c r="AB19" s="18">
        <f>Notes!AA21</f>
        <v>-4250</v>
      </c>
      <c r="AC19" s="33">
        <f t="shared" si="13"/>
        <v>-51000</v>
      </c>
      <c r="AD19" s="18"/>
      <c r="AE19" s="18"/>
    </row>
    <row r="20" spans="1:31" ht="14.25" customHeight="1" x14ac:dyDescent="0.3">
      <c r="A20" s="17" t="s">
        <v>43</v>
      </c>
      <c r="B20" s="18" t="str">
        <f>Notes!B39</f>
        <v>Administration</v>
      </c>
      <c r="C20" s="18">
        <f>Notes!C44</f>
        <v>0</v>
      </c>
      <c r="D20" s="18">
        <f>Notes!D44</f>
        <v>-1050</v>
      </c>
      <c r="E20" s="18">
        <f>Notes!E44</f>
        <v>-1050</v>
      </c>
      <c r="F20" s="18">
        <f>Notes!F44</f>
        <v>-1050</v>
      </c>
      <c r="G20" s="18">
        <f>Notes!G44</f>
        <v>-1050</v>
      </c>
      <c r="H20" s="18">
        <f>Notes!H44</f>
        <v>-6050</v>
      </c>
      <c r="I20" s="18">
        <f>Notes!I44</f>
        <v>-1050</v>
      </c>
      <c r="J20" s="18">
        <f>Notes!J44</f>
        <v>-1050</v>
      </c>
      <c r="K20" s="18">
        <f>Notes!K44</f>
        <v>-1050</v>
      </c>
      <c r="L20" s="18">
        <f>Notes!L44</f>
        <v>-1050</v>
      </c>
      <c r="M20" s="18">
        <f>Notes!M44</f>
        <v>-1050</v>
      </c>
      <c r="N20" s="18">
        <f>Notes!N44</f>
        <v>-1050</v>
      </c>
      <c r="O20" s="18">
        <f>Notes!O44</f>
        <v>-1050</v>
      </c>
      <c r="P20" s="33">
        <f t="shared" si="12"/>
        <v>-17600</v>
      </c>
      <c r="Q20" s="18">
        <f>Notes!P44</f>
        <v>-1050</v>
      </c>
      <c r="R20" s="18">
        <f>Notes!Q44</f>
        <v>-1050</v>
      </c>
      <c r="S20" s="18">
        <f>Notes!R44</f>
        <v>-1050</v>
      </c>
      <c r="T20" s="18">
        <f>Notes!S44</f>
        <v>-1050</v>
      </c>
      <c r="U20" s="18">
        <f>Notes!T44</f>
        <v>-6050</v>
      </c>
      <c r="V20" s="18">
        <f>Notes!U44</f>
        <v>-1050</v>
      </c>
      <c r="W20" s="18">
        <f>Notes!V44</f>
        <v>-1050</v>
      </c>
      <c r="X20" s="18">
        <f>Notes!W44</f>
        <v>-1050</v>
      </c>
      <c r="Y20" s="18">
        <f>Notes!X44</f>
        <v>-1050</v>
      </c>
      <c r="Z20" s="18">
        <f>Notes!Y44</f>
        <v>-1050</v>
      </c>
      <c r="AA20" s="18">
        <f>Notes!Z44</f>
        <v>-1050</v>
      </c>
      <c r="AB20" s="18">
        <f>Notes!AA44</f>
        <v>-1050</v>
      </c>
      <c r="AC20" s="33">
        <f t="shared" si="13"/>
        <v>-17600</v>
      </c>
      <c r="AD20" s="18"/>
      <c r="AE20" s="18"/>
    </row>
    <row r="21" spans="1:31" ht="14.25" customHeight="1" x14ac:dyDescent="0.3">
      <c r="A21" s="17" t="s">
        <v>44</v>
      </c>
      <c r="B21" s="18" t="str">
        <f>Notes!B46</f>
        <v>Other costs</v>
      </c>
      <c r="C21" s="18">
        <f>Notes!C49</f>
        <v>0</v>
      </c>
      <c r="D21" s="18">
        <f>Notes!D49</f>
        <v>-5500</v>
      </c>
      <c r="E21" s="18">
        <f>Notes!E49</f>
        <v>-5500</v>
      </c>
      <c r="F21" s="18">
        <f>Notes!F49</f>
        <v>-5500</v>
      </c>
      <c r="G21" s="18">
        <f>Notes!G49</f>
        <v>-5500</v>
      </c>
      <c r="H21" s="18">
        <f>Notes!H49</f>
        <v>-5500</v>
      </c>
      <c r="I21" s="18">
        <f>Notes!I49</f>
        <v>-5500</v>
      </c>
      <c r="J21" s="18">
        <f>Notes!J49</f>
        <v>-5500</v>
      </c>
      <c r="K21" s="18">
        <f>Notes!K49</f>
        <v>-5500</v>
      </c>
      <c r="L21" s="18">
        <f>Notes!L49</f>
        <v>-5500</v>
      </c>
      <c r="M21" s="18">
        <f>Notes!M49</f>
        <v>-5500</v>
      </c>
      <c r="N21" s="18">
        <f>Notes!N49</f>
        <v>-5500</v>
      </c>
      <c r="O21" s="18">
        <f>Notes!O49</f>
        <v>-5500</v>
      </c>
      <c r="P21" s="33">
        <f t="shared" si="12"/>
        <v>-66000</v>
      </c>
      <c r="Q21" s="18">
        <f>Notes!P49</f>
        <v>-5500</v>
      </c>
      <c r="R21" s="18">
        <f>Notes!Q49</f>
        <v>-5500</v>
      </c>
      <c r="S21" s="18">
        <f>Notes!R49</f>
        <v>-5500</v>
      </c>
      <c r="T21" s="18">
        <f>Notes!S49</f>
        <v>-5500</v>
      </c>
      <c r="U21" s="18">
        <f>Notes!T49</f>
        <v>-5500</v>
      </c>
      <c r="V21" s="18">
        <f>Notes!U49</f>
        <v>-5500</v>
      </c>
      <c r="W21" s="18">
        <f>Notes!V49</f>
        <v>-5500</v>
      </c>
      <c r="X21" s="18">
        <f>Notes!W49</f>
        <v>-5500</v>
      </c>
      <c r="Y21" s="18">
        <f>Notes!X49</f>
        <v>-5500</v>
      </c>
      <c r="Z21" s="18">
        <f>Notes!Y49</f>
        <v>-5500</v>
      </c>
      <c r="AA21" s="18">
        <f>Notes!Z49</f>
        <v>-5500</v>
      </c>
      <c r="AB21" s="18">
        <f>Notes!AA49</f>
        <v>-5500</v>
      </c>
      <c r="AC21" s="33">
        <f t="shared" si="13"/>
        <v>-66000</v>
      </c>
      <c r="AD21" s="18"/>
      <c r="AE21" s="18"/>
    </row>
    <row r="22" spans="1:31" ht="14.25" customHeight="1" x14ac:dyDescent="0.3">
      <c r="A22" s="34"/>
      <c r="B22" s="35" t="s">
        <v>45</v>
      </c>
      <c r="C22" s="35">
        <f>SUM(C17:C21)</f>
        <v>0</v>
      </c>
      <c r="D22" s="35">
        <f t="shared" ref="D22:O22" si="14">SUM(D14:D21)</f>
        <v>3350</v>
      </c>
      <c r="E22" s="35">
        <f t="shared" si="14"/>
        <v>4350</v>
      </c>
      <c r="F22" s="35">
        <f t="shared" si="14"/>
        <v>5350</v>
      </c>
      <c r="G22" s="35">
        <f t="shared" si="14"/>
        <v>6350</v>
      </c>
      <c r="H22" s="35">
        <f t="shared" si="14"/>
        <v>2350</v>
      </c>
      <c r="I22" s="35">
        <f t="shared" si="14"/>
        <v>13350</v>
      </c>
      <c r="J22" s="35">
        <f t="shared" si="14"/>
        <v>14350</v>
      </c>
      <c r="K22" s="35">
        <f t="shared" si="14"/>
        <v>10350</v>
      </c>
      <c r="L22" s="35">
        <f t="shared" si="14"/>
        <v>11350</v>
      </c>
      <c r="M22" s="35">
        <f t="shared" si="14"/>
        <v>12350</v>
      </c>
      <c r="N22" s="35">
        <f t="shared" si="14"/>
        <v>13350</v>
      </c>
      <c r="O22" s="35">
        <f t="shared" si="14"/>
        <v>13650</v>
      </c>
      <c r="P22" s="36">
        <f t="shared" si="12"/>
        <v>110500</v>
      </c>
      <c r="Q22" s="35">
        <f t="shared" ref="Q22:AB22" si="15">SUM(Q14:Q21)</f>
        <v>8650</v>
      </c>
      <c r="R22" s="35">
        <f t="shared" si="15"/>
        <v>9650</v>
      </c>
      <c r="S22" s="35">
        <f t="shared" si="15"/>
        <v>10650</v>
      </c>
      <c r="T22" s="35">
        <f t="shared" si="15"/>
        <v>11650</v>
      </c>
      <c r="U22" s="35">
        <f t="shared" si="15"/>
        <v>7650</v>
      </c>
      <c r="V22" s="35">
        <f t="shared" si="15"/>
        <v>18650</v>
      </c>
      <c r="W22" s="35">
        <f t="shared" si="15"/>
        <v>19650</v>
      </c>
      <c r="X22" s="35">
        <f t="shared" si="15"/>
        <v>15650</v>
      </c>
      <c r="Y22" s="35">
        <f t="shared" si="15"/>
        <v>16650</v>
      </c>
      <c r="Z22" s="35">
        <f t="shared" si="15"/>
        <v>17650</v>
      </c>
      <c r="AA22" s="35">
        <f t="shared" si="15"/>
        <v>18650</v>
      </c>
      <c r="AB22" s="35">
        <f t="shared" si="15"/>
        <v>19650</v>
      </c>
      <c r="AC22" s="36">
        <f t="shared" si="13"/>
        <v>174800</v>
      </c>
      <c r="AD22" s="18"/>
      <c r="AE22" s="18"/>
    </row>
    <row r="23" spans="1:31" ht="14.25" customHeight="1" x14ac:dyDescent="0.3">
      <c r="A23" s="17"/>
      <c r="B23" s="33"/>
      <c r="C23" s="18"/>
      <c r="D23" s="18"/>
      <c r="E23" s="18"/>
      <c r="F23" s="18"/>
      <c r="G23" s="18"/>
      <c r="H23" s="18"/>
      <c r="I23" s="18"/>
      <c r="J23" s="18"/>
      <c r="K23" s="18"/>
      <c r="L23" s="18"/>
      <c r="M23" s="18"/>
      <c r="N23" s="18"/>
      <c r="O23" s="18"/>
      <c r="P23" s="33"/>
      <c r="Q23" s="18"/>
      <c r="R23" s="18"/>
      <c r="S23" s="18"/>
      <c r="T23" s="18"/>
      <c r="U23" s="18"/>
      <c r="V23" s="18"/>
      <c r="W23" s="18"/>
      <c r="X23" s="18"/>
      <c r="Y23" s="18"/>
      <c r="Z23" s="18"/>
      <c r="AA23" s="18"/>
      <c r="AB23" s="18"/>
      <c r="AC23" s="33"/>
      <c r="AD23" s="18"/>
      <c r="AE23" s="18"/>
    </row>
    <row r="24" spans="1:31" ht="14.25" customHeight="1" x14ac:dyDescent="0.3">
      <c r="A24" s="28"/>
      <c r="B24" s="29" t="s">
        <v>46</v>
      </c>
      <c r="C24" s="32"/>
      <c r="D24" s="32"/>
      <c r="E24" s="32"/>
      <c r="F24" s="32"/>
      <c r="G24" s="32"/>
      <c r="H24" s="32"/>
      <c r="I24" s="32"/>
      <c r="J24" s="32"/>
      <c r="K24" s="32"/>
      <c r="L24" s="32"/>
      <c r="M24" s="32"/>
      <c r="N24" s="32"/>
      <c r="O24" s="32"/>
      <c r="P24" s="37"/>
      <c r="Q24" s="32"/>
      <c r="R24" s="32"/>
      <c r="S24" s="32"/>
      <c r="T24" s="32"/>
      <c r="U24" s="32"/>
      <c r="V24" s="32"/>
      <c r="W24" s="32"/>
      <c r="X24" s="32"/>
      <c r="Y24" s="32"/>
      <c r="Z24" s="32"/>
      <c r="AA24" s="32"/>
      <c r="AB24" s="32"/>
      <c r="AC24" s="37"/>
      <c r="AD24" s="18"/>
      <c r="AE24" s="18"/>
    </row>
    <row r="25" spans="1:31" ht="14.25" customHeight="1" x14ac:dyDescent="0.3">
      <c r="A25" s="17" t="s">
        <v>47</v>
      </c>
      <c r="B25" s="18" t="str">
        <f>Notes!B51</f>
        <v>Financial expenses</v>
      </c>
      <c r="C25" s="39">
        <v>0</v>
      </c>
      <c r="D25" s="18">
        <f>Notes!D54</f>
        <v>-140</v>
      </c>
      <c r="E25" s="18">
        <f>Notes!E54</f>
        <v>-140</v>
      </c>
      <c r="F25" s="18">
        <f>Notes!F54</f>
        <v>-140</v>
      </c>
      <c r="G25" s="18">
        <f>Notes!G54</f>
        <v>-140</v>
      </c>
      <c r="H25" s="18">
        <f>Notes!H54</f>
        <v>-140</v>
      </c>
      <c r="I25" s="18">
        <f>Notes!I54</f>
        <v>-140</v>
      </c>
      <c r="J25" s="18">
        <f>Notes!J54</f>
        <v>-140</v>
      </c>
      <c r="K25" s="18">
        <f>Notes!K54</f>
        <v>-140</v>
      </c>
      <c r="L25" s="18">
        <f>Notes!L54</f>
        <v>-140</v>
      </c>
      <c r="M25" s="18">
        <f>Notes!M54</f>
        <v>-140</v>
      </c>
      <c r="N25" s="18">
        <f>Notes!N54</f>
        <v>-140</v>
      </c>
      <c r="O25" s="18">
        <f>Notes!O54</f>
        <v>-140</v>
      </c>
      <c r="P25" s="33">
        <f t="shared" ref="P25:P26" si="16">SUM(D25:O25)</f>
        <v>-1680</v>
      </c>
      <c r="Q25" s="18">
        <f>Notes!P54</f>
        <v>-250</v>
      </c>
      <c r="R25" s="18">
        <f>Notes!Q54</f>
        <v>-250</v>
      </c>
      <c r="S25" s="18">
        <f>Notes!R54</f>
        <v>-250</v>
      </c>
      <c r="T25" s="18">
        <f>Notes!S54</f>
        <v>-250</v>
      </c>
      <c r="U25" s="18">
        <f>Notes!T54</f>
        <v>-250</v>
      </c>
      <c r="V25" s="18">
        <f>Notes!U54</f>
        <v>-250</v>
      </c>
      <c r="W25" s="18">
        <f>Notes!V54</f>
        <v>-250</v>
      </c>
      <c r="X25" s="18">
        <f>Notes!W54</f>
        <v>-250</v>
      </c>
      <c r="Y25" s="18">
        <f>Notes!X54</f>
        <v>-250</v>
      </c>
      <c r="Z25" s="18">
        <f>Notes!Y54</f>
        <v>-250</v>
      </c>
      <c r="AA25" s="18">
        <f>Notes!Z54</f>
        <v>-250</v>
      </c>
      <c r="AB25" s="18">
        <f>Notes!AA54</f>
        <v>-250</v>
      </c>
      <c r="AC25" s="33">
        <f t="shared" ref="AC25:AC26" si="17">SUM(Q25:AB25)</f>
        <v>-3000</v>
      </c>
      <c r="AD25" s="18"/>
      <c r="AE25" s="18"/>
    </row>
    <row r="26" spans="1:31" ht="14.25" customHeight="1" x14ac:dyDescent="0.3">
      <c r="A26" s="34"/>
      <c r="B26" s="35" t="s">
        <v>48</v>
      </c>
      <c r="C26" s="35">
        <f>SUM(C23:C25)</f>
        <v>0</v>
      </c>
      <c r="D26" s="35">
        <f t="shared" ref="D26:O26" si="18">SUM(D22:D25)</f>
        <v>3210</v>
      </c>
      <c r="E26" s="35">
        <f t="shared" si="18"/>
        <v>4210</v>
      </c>
      <c r="F26" s="35">
        <f t="shared" si="18"/>
        <v>5210</v>
      </c>
      <c r="G26" s="35">
        <f t="shared" si="18"/>
        <v>6210</v>
      </c>
      <c r="H26" s="35">
        <f t="shared" si="18"/>
        <v>2210</v>
      </c>
      <c r="I26" s="35">
        <f t="shared" si="18"/>
        <v>13210</v>
      </c>
      <c r="J26" s="35">
        <f t="shared" si="18"/>
        <v>14210</v>
      </c>
      <c r="K26" s="35">
        <f t="shared" si="18"/>
        <v>10210</v>
      </c>
      <c r="L26" s="35">
        <f t="shared" si="18"/>
        <v>11210</v>
      </c>
      <c r="M26" s="35">
        <f t="shared" si="18"/>
        <v>12210</v>
      </c>
      <c r="N26" s="35">
        <f t="shared" si="18"/>
        <v>13210</v>
      </c>
      <c r="O26" s="35">
        <f t="shared" si="18"/>
        <v>13510</v>
      </c>
      <c r="P26" s="36">
        <f t="shared" si="16"/>
        <v>108820</v>
      </c>
      <c r="Q26" s="35">
        <f t="shared" ref="Q26:AB26" si="19">SUM(Q22:Q25)</f>
        <v>8400</v>
      </c>
      <c r="R26" s="35">
        <f t="shared" si="19"/>
        <v>9400</v>
      </c>
      <c r="S26" s="35">
        <f t="shared" si="19"/>
        <v>10400</v>
      </c>
      <c r="T26" s="35">
        <f t="shared" si="19"/>
        <v>11400</v>
      </c>
      <c r="U26" s="35">
        <f t="shared" si="19"/>
        <v>7400</v>
      </c>
      <c r="V26" s="35">
        <f t="shared" si="19"/>
        <v>18400</v>
      </c>
      <c r="W26" s="35">
        <f t="shared" si="19"/>
        <v>19400</v>
      </c>
      <c r="X26" s="35">
        <f t="shared" si="19"/>
        <v>15400</v>
      </c>
      <c r="Y26" s="35">
        <f t="shared" si="19"/>
        <v>16400</v>
      </c>
      <c r="Z26" s="35">
        <f t="shared" si="19"/>
        <v>17400</v>
      </c>
      <c r="AA26" s="35">
        <f t="shared" si="19"/>
        <v>18400</v>
      </c>
      <c r="AB26" s="35">
        <f t="shared" si="19"/>
        <v>19400</v>
      </c>
      <c r="AC26" s="36">
        <f t="shared" si="17"/>
        <v>171800</v>
      </c>
      <c r="AD26" s="18"/>
      <c r="AE26" s="18"/>
    </row>
    <row r="27" spans="1:31" ht="14.25" customHeight="1" x14ac:dyDescent="0.3">
      <c r="A27" s="17"/>
      <c r="B27" s="33"/>
      <c r="C27" s="18"/>
      <c r="D27" s="18"/>
      <c r="E27" s="18"/>
      <c r="F27" s="18"/>
      <c r="G27" s="18"/>
      <c r="H27" s="18"/>
      <c r="I27" s="18"/>
      <c r="J27" s="18"/>
      <c r="K27" s="18"/>
      <c r="L27" s="18"/>
      <c r="M27" s="18"/>
      <c r="N27" s="18"/>
      <c r="O27" s="18"/>
      <c r="P27" s="33"/>
      <c r="Q27" s="18"/>
      <c r="R27" s="18"/>
      <c r="S27" s="18"/>
      <c r="T27" s="18"/>
      <c r="U27" s="18"/>
      <c r="V27" s="18"/>
      <c r="W27" s="18"/>
      <c r="X27" s="18"/>
      <c r="Y27" s="18"/>
      <c r="Z27" s="18"/>
      <c r="AA27" s="18"/>
      <c r="AB27" s="18"/>
      <c r="AC27" s="33"/>
      <c r="AD27" s="18"/>
      <c r="AE27" s="18"/>
    </row>
    <row r="28" spans="1:31" ht="14.25" customHeight="1" x14ac:dyDescent="0.3">
      <c r="A28" s="40"/>
      <c r="B28" s="29" t="s">
        <v>49</v>
      </c>
      <c r="C28" s="41"/>
      <c r="D28" s="41"/>
      <c r="E28" s="41"/>
      <c r="F28" s="41"/>
      <c r="G28" s="41"/>
      <c r="H28" s="41"/>
      <c r="I28" s="41"/>
      <c r="J28" s="41"/>
      <c r="K28" s="41"/>
      <c r="L28" s="41"/>
      <c r="M28" s="41"/>
      <c r="N28" s="41"/>
      <c r="O28" s="41"/>
      <c r="P28" s="42"/>
      <c r="Q28" s="41"/>
      <c r="R28" s="41"/>
      <c r="S28" s="41"/>
      <c r="T28" s="41"/>
      <c r="U28" s="41"/>
      <c r="V28" s="41"/>
      <c r="W28" s="41"/>
      <c r="X28" s="41"/>
      <c r="Y28" s="41"/>
      <c r="Z28" s="41"/>
      <c r="AA28" s="41"/>
      <c r="AB28" s="41"/>
      <c r="AC28" s="42"/>
      <c r="AD28" s="18"/>
      <c r="AE28" s="18"/>
    </row>
    <row r="29" spans="1:31" ht="14.25" customHeight="1" x14ac:dyDescent="0.3">
      <c r="A29" s="17"/>
      <c r="B29" s="18" t="s">
        <v>50</v>
      </c>
      <c r="C29" s="39">
        <v>0</v>
      </c>
      <c r="D29" s="18">
        <f>-D26*'START HERE'!$B$23</f>
        <v>-706.2</v>
      </c>
      <c r="E29" s="18">
        <f>-E26*'START HERE'!$B$23</f>
        <v>-926.2</v>
      </c>
      <c r="F29" s="18">
        <f>-F26*'START HERE'!$B$23</f>
        <v>-1146.2</v>
      </c>
      <c r="G29" s="18">
        <f>-G26*'START HERE'!$B$23</f>
        <v>-1366.2</v>
      </c>
      <c r="H29" s="18">
        <f>-H26*'START HERE'!$B$23</f>
        <v>-486.2</v>
      </c>
      <c r="I29" s="18">
        <f>-I26*'START HERE'!$B$23</f>
        <v>-2906.2</v>
      </c>
      <c r="J29" s="18">
        <f>-J26*'START HERE'!$B$23</f>
        <v>-3126.2</v>
      </c>
      <c r="K29" s="18">
        <f>-K26*'START HERE'!$B$23</f>
        <v>-2246.1999999999998</v>
      </c>
      <c r="L29" s="18">
        <f>-L26*'START HERE'!$B$23</f>
        <v>-2466.1999999999998</v>
      </c>
      <c r="M29" s="18">
        <f>-M26*'START HERE'!$B$23</f>
        <v>-2686.2</v>
      </c>
      <c r="N29" s="18">
        <f>-N26*'START HERE'!$B$23</f>
        <v>-2906.2</v>
      </c>
      <c r="O29" s="18">
        <f>-O26*'START HERE'!$B$23</f>
        <v>-2972.2</v>
      </c>
      <c r="P29" s="33">
        <f t="shared" ref="P29:P30" si="20">SUM(D29:O29)</f>
        <v>-23940.400000000001</v>
      </c>
      <c r="Q29" s="18">
        <f>-Q26*'START HERE'!$B$23</f>
        <v>-1848</v>
      </c>
      <c r="R29" s="18">
        <f>-R26*'START HERE'!$B$23</f>
        <v>-2068</v>
      </c>
      <c r="S29" s="18">
        <f>-S26*'START HERE'!$B$23</f>
        <v>-2288</v>
      </c>
      <c r="T29" s="18">
        <f>-T26*'START HERE'!$B$23</f>
        <v>-2508</v>
      </c>
      <c r="U29" s="18">
        <f>-U26*'START HERE'!$B$23</f>
        <v>-1628</v>
      </c>
      <c r="V29" s="18">
        <f>-V26*'START HERE'!$B$23</f>
        <v>-4048</v>
      </c>
      <c r="W29" s="18">
        <f>-W26*'START HERE'!$B$23</f>
        <v>-4268</v>
      </c>
      <c r="X29" s="18">
        <f>-X26*'START HERE'!$B$23</f>
        <v>-3388</v>
      </c>
      <c r="Y29" s="18">
        <f>-Y26*'START HERE'!$B$23</f>
        <v>-3608</v>
      </c>
      <c r="Z29" s="18">
        <f>-Z26*'START HERE'!$B$23</f>
        <v>-3828</v>
      </c>
      <c r="AA29" s="18">
        <f>-AA26*'START HERE'!$B$23</f>
        <v>-4048</v>
      </c>
      <c r="AB29" s="18">
        <f>-AB26*'START HERE'!$B$23</f>
        <v>-4268</v>
      </c>
      <c r="AC29" s="33">
        <f t="shared" ref="AC29:AC30" si="21">SUM(Q29:AB29)</f>
        <v>-37796</v>
      </c>
      <c r="AD29" s="18"/>
      <c r="AE29" s="18"/>
    </row>
    <row r="30" spans="1:31" ht="14.25" customHeight="1" x14ac:dyDescent="0.3">
      <c r="A30" s="34"/>
      <c r="B30" s="35" t="s">
        <v>51</v>
      </c>
      <c r="C30" s="35">
        <f t="shared" ref="C30:O30" si="22">SUM(C26:C29)</f>
        <v>0</v>
      </c>
      <c r="D30" s="35">
        <f t="shared" si="22"/>
        <v>2503.8000000000002</v>
      </c>
      <c r="E30" s="35">
        <f t="shared" si="22"/>
        <v>3283.8</v>
      </c>
      <c r="F30" s="35">
        <f t="shared" si="22"/>
        <v>4063.8</v>
      </c>
      <c r="G30" s="35">
        <f t="shared" si="22"/>
        <v>4843.8</v>
      </c>
      <c r="H30" s="35">
        <f t="shared" si="22"/>
        <v>1723.8</v>
      </c>
      <c r="I30" s="35">
        <f t="shared" si="22"/>
        <v>10303.799999999999</v>
      </c>
      <c r="J30" s="35">
        <f t="shared" si="22"/>
        <v>11083.8</v>
      </c>
      <c r="K30" s="35">
        <f t="shared" si="22"/>
        <v>7963.8</v>
      </c>
      <c r="L30" s="35">
        <f t="shared" si="22"/>
        <v>8743.7999999999993</v>
      </c>
      <c r="M30" s="35">
        <f t="shared" si="22"/>
        <v>9523.7999999999993</v>
      </c>
      <c r="N30" s="35">
        <f t="shared" si="22"/>
        <v>10303.799999999999</v>
      </c>
      <c r="O30" s="35">
        <f t="shared" si="22"/>
        <v>10537.8</v>
      </c>
      <c r="P30" s="36">
        <f t="shared" si="20"/>
        <v>84879.6</v>
      </c>
      <c r="Q30" s="35">
        <f t="shared" ref="Q30:AB30" si="23">SUM(Q26:Q29)</f>
        <v>6552</v>
      </c>
      <c r="R30" s="35">
        <f t="shared" si="23"/>
        <v>7332</v>
      </c>
      <c r="S30" s="35">
        <f t="shared" si="23"/>
        <v>8112</v>
      </c>
      <c r="T30" s="35">
        <f t="shared" si="23"/>
        <v>8892</v>
      </c>
      <c r="U30" s="35">
        <f t="shared" si="23"/>
        <v>5772</v>
      </c>
      <c r="V30" s="35">
        <f t="shared" si="23"/>
        <v>14352</v>
      </c>
      <c r="W30" s="35">
        <f t="shared" si="23"/>
        <v>15132</v>
      </c>
      <c r="X30" s="35">
        <f t="shared" si="23"/>
        <v>12012</v>
      </c>
      <c r="Y30" s="35">
        <f t="shared" si="23"/>
        <v>12792</v>
      </c>
      <c r="Z30" s="35">
        <f t="shared" si="23"/>
        <v>13572</v>
      </c>
      <c r="AA30" s="35">
        <f t="shared" si="23"/>
        <v>14352</v>
      </c>
      <c r="AB30" s="35">
        <f t="shared" si="23"/>
        <v>15132</v>
      </c>
      <c r="AC30" s="36">
        <f t="shared" si="21"/>
        <v>134004</v>
      </c>
      <c r="AD30" s="18"/>
      <c r="AE30" s="18"/>
    </row>
    <row r="31" spans="1:31" ht="14.25" customHeight="1" x14ac:dyDescent="0.3">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1:31" ht="14.25" customHeight="1" x14ac:dyDescent="0.3">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ht="14.25" customHeight="1" x14ac:dyDescent="0.3">
      <c r="A33" s="16" t="s">
        <v>28</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14.25" customHeight="1" x14ac:dyDescent="0.3">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ht="14.25" customHeight="1" x14ac:dyDescent="0.3">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row>
    <row r="36" spans="1:31" ht="14.25" customHeight="1" x14ac:dyDescent="0.3">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row>
    <row r="37" spans="1:31" ht="14.25" customHeight="1" x14ac:dyDescent="0.3">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row>
    <row r="38" spans="1:31" ht="14.25" customHeight="1" x14ac:dyDescent="0.3">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row>
    <row r="39" spans="1:31" ht="14.25" customHeight="1" x14ac:dyDescent="0.3">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row>
    <row r="40" spans="1:31" ht="14.25" customHeight="1" x14ac:dyDescent="0.3">
      <c r="A40" s="17"/>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row>
    <row r="41" spans="1:31" ht="14.25" customHeight="1" x14ac:dyDescent="0.3">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row>
    <row r="42" spans="1:31" ht="14.25" customHeight="1" x14ac:dyDescent="0.3">
      <c r="A42" s="17"/>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row>
    <row r="43" spans="1:31" ht="14.25" customHeight="1" x14ac:dyDescent="0.3">
      <c r="A43" s="17"/>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row>
    <row r="44" spans="1:31" ht="14.25" customHeight="1" x14ac:dyDescent="0.3">
      <c r="A44" s="17"/>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row>
    <row r="45" spans="1:31" ht="14.25" customHeight="1" x14ac:dyDescent="0.3">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row>
    <row r="46" spans="1:31" ht="14.25" customHeight="1" x14ac:dyDescent="0.3">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row>
    <row r="47" spans="1:31" ht="14.25" customHeight="1" x14ac:dyDescent="0.3">
      <c r="A47" s="17"/>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row>
    <row r="48" spans="1:31" ht="14.25" customHeight="1" x14ac:dyDescent="0.3">
      <c r="A48" s="1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row>
    <row r="49" spans="1:31" ht="14.25" customHeight="1" x14ac:dyDescent="0.3">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row>
    <row r="50" spans="1:31" ht="14.25" customHeight="1" x14ac:dyDescent="0.3">
      <c r="A50" s="17"/>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row>
    <row r="51" spans="1:31" ht="14.25" customHeight="1" x14ac:dyDescent="0.3">
      <c r="A51" s="1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row>
    <row r="52" spans="1:31" ht="14.25" customHeight="1" x14ac:dyDescent="0.3">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row>
    <row r="53" spans="1:31" ht="14.25" customHeight="1" x14ac:dyDescent="0.3">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row>
    <row r="54" spans="1:31" ht="14.25" customHeight="1" x14ac:dyDescent="0.3">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row>
    <row r="55" spans="1:31" ht="14.25" customHeight="1" x14ac:dyDescent="0.3">
      <c r="A55" s="17"/>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row>
    <row r="56" spans="1:31" ht="14.25" customHeight="1" x14ac:dyDescent="0.3">
      <c r="A56" s="17"/>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row>
    <row r="57" spans="1:31" ht="14.25" customHeight="1" x14ac:dyDescent="0.3">
      <c r="A57" s="17"/>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row>
    <row r="58" spans="1:31" ht="14.25" customHeight="1" x14ac:dyDescent="0.3">
      <c r="A58" s="17"/>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row>
    <row r="59" spans="1:31" ht="14.25" customHeight="1" x14ac:dyDescent="0.3">
      <c r="A59" s="17"/>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row>
    <row r="60" spans="1:31" ht="14.25" customHeight="1" x14ac:dyDescent="0.3">
      <c r="A60" s="17"/>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row>
    <row r="61" spans="1:31" ht="14.25" customHeight="1" x14ac:dyDescent="0.3">
      <c r="A61" s="17"/>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row>
    <row r="62" spans="1:31" ht="14.25" customHeight="1" x14ac:dyDescent="0.3">
      <c r="A62" s="17"/>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row>
    <row r="63" spans="1:31" ht="14.25" customHeight="1" x14ac:dyDescent="0.3">
      <c r="A63" s="17"/>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row>
    <row r="64" spans="1:31" ht="14.25" customHeight="1" x14ac:dyDescent="0.3">
      <c r="A64" s="17"/>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row>
    <row r="65" spans="1:31" ht="14.25" customHeight="1" x14ac:dyDescent="0.3">
      <c r="A65" s="17"/>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row>
    <row r="66" spans="1:31" ht="14.25" customHeight="1" x14ac:dyDescent="0.3">
      <c r="A66" s="17"/>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row>
    <row r="67" spans="1:31" ht="14.25" customHeight="1" x14ac:dyDescent="0.3">
      <c r="A67" s="17"/>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row>
    <row r="68" spans="1:31" ht="14.25" customHeight="1" x14ac:dyDescent="0.3">
      <c r="A68" s="17"/>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row>
    <row r="69" spans="1:31" ht="14.25" customHeight="1" x14ac:dyDescent="0.3">
      <c r="A69" s="17"/>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row>
    <row r="70" spans="1:31" ht="14.25" customHeight="1" x14ac:dyDescent="0.3">
      <c r="A70" s="17"/>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row>
    <row r="71" spans="1:31" ht="14.25" customHeight="1" x14ac:dyDescent="0.3">
      <c r="A71" s="17"/>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row>
    <row r="72" spans="1:31" ht="14.25" customHeight="1" x14ac:dyDescent="0.3">
      <c r="A72" s="17"/>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row>
    <row r="73" spans="1:31" ht="14.25" customHeight="1" x14ac:dyDescent="0.3">
      <c r="A73" s="17"/>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row>
    <row r="74" spans="1:31" ht="14.25" customHeight="1" x14ac:dyDescent="0.3">
      <c r="A74" s="17"/>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row>
    <row r="75" spans="1:31" ht="14.25" customHeight="1" x14ac:dyDescent="0.3">
      <c r="A75" s="17"/>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row>
    <row r="76" spans="1:31" ht="14.25" customHeight="1" x14ac:dyDescent="0.3">
      <c r="A76" s="17"/>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row>
    <row r="77" spans="1:31" ht="14.25" customHeight="1" x14ac:dyDescent="0.3">
      <c r="A77" s="17"/>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row>
    <row r="78" spans="1:31" ht="14.25" customHeight="1" x14ac:dyDescent="0.3">
      <c r="A78" s="17"/>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row>
    <row r="79" spans="1:31" ht="14.25" customHeight="1" x14ac:dyDescent="0.3">
      <c r="A79" s="17"/>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row>
    <row r="80" spans="1:31" ht="14.25" customHeight="1" x14ac:dyDescent="0.3">
      <c r="A80" s="17"/>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row>
    <row r="81" spans="1:31" ht="14.25" customHeight="1" x14ac:dyDescent="0.3">
      <c r="A81" s="1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row>
    <row r="82" spans="1:31" ht="14.25" customHeight="1" x14ac:dyDescent="0.3">
      <c r="A82" s="17"/>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row>
    <row r="83" spans="1:31" ht="14.25" customHeight="1" x14ac:dyDescent="0.3">
      <c r="A83" s="1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row>
    <row r="84" spans="1:31" ht="14.25" customHeight="1" x14ac:dyDescent="0.3">
      <c r="A84" s="17"/>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row>
    <row r="85" spans="1:31" ht="14.25" customHeight="1" x14ac:dyDescent="0.3">
      <c r="A85" s="17"/>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row>
    <row r="86" spans="1:31" ht="14.25" customHeight="1" x14ac:dyDescent="0.3">
      <c r="A86" s="17"/>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row>
    <row r="87" spans="1:31" ht="14.25" customHeight="1" x14ac:dyDescent="0.3">
      <c r="A87" s="17"/>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row>
    <row r="88" spans="1:31" ht="14.25" customHeight="1" x14ac:dyDescent="0.3">
      <c r="A88" s="17"/>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row>
    <row r="89" spans="1:31" ht="14.25" customHeight="1" x14ac:dyDescent="0.3">
      <c r="A89" s="17"/>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row>
    <row r="90" spans="1:31" ht="14.25" customHeight="1" x14ac:dyDescent="0.3">
      <c r="A90" s="17"/>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row>
    <row r="91" spans="1:31" ht="14.25" customHeight="1" x14ac:dyDescent="0.3">
      <c r="A91" s="17"/>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row>
    <row r="92" spans="1:31" ht="14.25" customHeight="1" x14ac:dyDescent="0.3">
      <c r="A92" s="1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row>
    <row r="93" spans="1:31" ht="14.25" customHeight="1" x14ac:dyDescent="0.3">
      <c r="A93" s="17"/>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row>
    <row r="94" spans="1:31" ht="14.25" customHeight="1" x14ac:dyDescent="0.3">
      <c r="A94" s="17"/>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row>
    <row r="95" spans="1:31" ht="14.25" customHeight="1" x14ac:dyDescent="0.3">
      <c r="A95" s="17"/>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row>
    <row r="96" spans="1:31" ht="14.25" customHeight="1" x14ac:dyDescent="0.3">
      <c r="A96" s="17"/>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row>
    <row r="97" spans="1:31" ht="14.25" customHeight="1" x14ac:dyDescent="0.3">
      <c r="A97" s="17"/>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row>
    <row r="98" spans="1:31" ht="14.25" customHeight="1" x14ac:dyDescent="0.3">
      <c r="A98" s="17"/>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row>
    <row r="99" spans="1:31" ht="14.25" customHeight="1" x14ac:dyDescent="0.3">
      <c r="A99" s="17"/>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row>
    <row r="100" spans="1:31" ht="14.25" customHeight="1" x14ac:dyDescent="0.3">
      <c r="A100" s="17"/>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row>
    <row r="101" spans="1:31" ht="14.25" customHeight="1" x14ac:dyDescent="0.3">
      <c r="A101" s="17"/>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row>
    <row r="102" spans="1:31" ht="14.25" customHeight="1" x14ac:dyDescent="0.3">
      <c r="A102" s="17"/>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row>
    <row r="103" spans="1:31" ht="14.25" customHeight="1" x14ac:dyDescent="0.3">
      <c r="A103" s="17"/>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row>
    <row r="104" spans="1:31" ht="14.25" customHeight="1" x14ac:dyDescent="0.3">
      <c r="A104" s="17"/>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row>
    <row r="105" spans="1:31" ht="14.25" customHeight="1" x14ac:dyDescent="0.3">
      <c r="A105" s="17"/>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row>
    <row r="106" spans="1:31" ht="14.25" customHeight="1" x14ac:dyDescent="0.3">
      <c r="A106" s="17"/>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row>
    <row r="107" spans="1:31" ht="14.25" customHeight="1" x14ac:dyDescent="0.3">
      <c r="A107" s="17"/>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row>
    <row r="108" spans="1:31" ht="14.25" customHeight="1" x14ac:dyDescent="0.3">
      <c r="A108" s="17"/>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row>
    <row r="109" spans="1:31" ht="14.25" customHeight="1" x14ac:dyDescent="0.3">
      <c r="A109" s="17"/>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row>
    <row r="110" spans="1:31" ht="14.25" customHeight="1" x14ac:dyDescent="0.3">
      <c r="A110" s="17"/>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row>
    <row r="111" spans="1:31" ht="14.25" customHeight="1" x14ac:dyDescent="0.3">
      <c r="A111" s="17"/>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row>
    <row r="112" spans="1:31" ht="14.25" customHeight="1" x14ac:dyDescent="0.3">
      <c r="A112" s="17"/>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row>
    <row r="113" spans="1:31" ht="14.25" customHeight="1" x14ac:dyDescent="0.3">
      <c r="A113" s="17"/>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row>
    <row r="114" spans="1:31" ht="14.25" customHeight="1" x14ac:dyDescent="0.3">
      <c r="A114" s="17"/>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row>
    <row r="115" spans="1:31" ht="14.25" customHeight="1" x14ac:dyDescent="0.3">
      <c r="A115" s="17"/>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row>
    <row r="116" spans="1:31" ht="14.25" customHeight="1" x14ac:dyDescent="0.3">
      <c r="A116" s="17"/>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row>
    <row r="117" spans="1:31" ht="14.25" customHeight="1" x14ac:dyDescent="0.3">
      <c r="A117" s="17"/>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row>
    <row r="118" spans="1:31" ht="14.25" customHeight="1" x14ac:dyDescent="0.3">
      <c r="A118" s="17"/>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row>
    <row r="119" spans="1:31" ht="14.25" customHeight="1" x14ac:dyDescent="0.3">
      <c r="A119" s="17"/>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row>
    <row r="120" spans="1:31" ht="14.25" customHeight="1" x14ac:dyDescent="0.3">
      <c r="A120" s="17"/>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row>
    <row r="121" spans="1:31" ht="14.25" customHeight="1" x14ac:dyDescent="0.3">
      <c r="A121" s="17"/>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row>
    <row r="122" spans="1:31" ht="14.25" customHeight="1" x14ac:dyDescent="0.3">
      <c r="A122" s="17"/>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row>
    <row r="123" spans="1:31" ht="14.25" customHeight="1" x14ac:dyDescent="0.3">
      <c r="A123" s="17"/>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row>
    <row r="124" spans="1:31" ht="14.25" customHeight="1" x14ac:dyDescent="0.3">
      <c r="A124" s="17"/>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row>
    <row r="125" spans="1:31" ht="14.25" customHeight="1" x14ac:dyDescent="0.3">
      <c r="A125" s="17"/>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row>
    <row r="126" spans="1:31" ht="14.25" customHeight="1" x14ac:dyDescent="0.3">
      <c r="A126" s="17"/>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row>
    <row r="127" spans="1:31" ht="14.25" customHeight="1" x14ac:dyDescent="0.3">
      <c r="A127" s="17"/>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row>
    <row r="128" spans="1:31" ht="14.25" customHeight="1" x14ac:dyDescent="0.3">
      <c r="A128" s="17"/>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row>
    <row r="129" spans="1:31" ht="14.25" customHeight="1" x14ac:dyDescent="0.3">
      <c r="A129" s="17"/>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row>
    <row r="130" spans="1:31" ht="14.25" customHeight="1" x14ac:dyDescent="0.3">
      <c r="A130" s="17"/>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row>
    <row r="131" spans="1:31" ht="14.25" customHeight="1" x14ac:dyDescent="0.3">
      <c r="A131" s="17"/>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row>
    <row r="132" spans="1:31" ht="14.25" customHeight="1" x14ac:dyDescent="0.3">
      <c r="A132" s="17"/>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row>
    <row r="133" spans="1:31" ht="14.25" customHeight="1" x14ac:dyDescent="0.3">
      <c r="A133" s="17"/>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row>
    <row r="134" spans="1:31" ht="14.25" customHeight="1" x14ac:dyDescent="0.3">
      <c r="A134" s="17"/>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row>
    <row r="135" spans="1:31" ht="14.25" customHeight="1" x14ac:dyDescent="0.3">
      <c r="A135" s="17"/>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row>
    <row r="136" spans="1:31" ht="14.25" customHeight="1" x14ac:dyDescent="0.3">
      <c r="A136" s="17"/>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row>
    <row r="137" spans="1:31" ht="14.25" customHeight="1" x14ac:dyDescent="0.3">
      <c r="A137" s="17"/>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row>
    <row r="138" spans="1:31" ht="14.25" customHeight="1" x14ac:dyDescent="0.3">
      <c r="A138" s="17"/>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row>
    <row r="139" spans="1:31" ht="14.25" customHeight="1" x14ac:dyDescent="0.3">
      <c r="A139" s="17"/>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row>
    <row r="140" spans="1:31" ht="14.25" customHeight="1" x14ac:dyDescent="0.3">
      <c r="A140" s="17"/>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row>
    <row r="141" spans="1:31" ht="14.25" customHeight="1" x14ac:dyDescent="0.3">
      <c r="A141" s="17"/>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row>
    <row r="142" spans="1:31" ht="14.25" customHeight="1" x14ac:dyDescent="0.3">
      <c r="A142" s="17"/>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row>
    <row r="143" spans="1:31" ht="14.25" customHeight="1" x14ac:dyDescent="0.3">
      <c r="A143" s="17"/>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row>
    <row r="144" spans="1:31" ht="14.25" customHeight="1" x14ac:dyDescent="0.3">
      <c r="A144" s="17"/>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row>
    <row r="145" spans="1:31" ht="14.25" customHeight="1" x14ac:dyDescent="0.3">
      <c r="A145" s="17"/>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row>
    <row r="146" spans="1:31" ht="14.25" customHeight="1" x14ac:dyDescent="0.3">
      <c r="A146" s="17"/>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row>
    <row r="147" spans="1:31" ht="14.25" customHeight="1" x14ac:dyDescent="0.3">
      <c r="A147" s="17"/>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row>
    <row r="148" spans="1:31" ht="14.25" customHeight="1" x14ac:dyDescent="0.3">
      <c r="A148" s="17"/>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row>
    <row r="149" spans="1:31" ht="14.25" customHeight="1" x14ac:dyDescent="0.3">
      <c r="A149" s="17"/>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row>
    <row r="150" spans="1:31" ht="14.25" customHeight="1" x14ac:dyDescent="0.3">
      <c r="A150" s="17"/>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row>
    <row r="151" spans="1:31" ht="14.25" customHeight="1" x14ac:dyDescent="0.3">
      <c r="A151" s="17"/>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row>
    <row r="152" spans="1:31" ht="14.25" customHeight="1" x14ac:dyDescent="0.3">
      <c r="A152" s="17"/>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row>
    <row r="153" spans="1:31" ht="14.25" customHeight="1" x14ac:dyDescent="0.3">
      <c r="A153" s="17"/>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row>
    <row r="154" spans="1:31" ht="14.25" customHeight="1" x14ac:dyDescent="0.3">
      <c r="A154" s="17"/>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row>
    <row r="155" spans="1:31" ht="14.25" customHeight="1" x14ac:dyDescent="0.3">
      <c r="A155" s="17"/>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row>
    <row r="156" spans="1:31" ht="14.25" customHeight="1" x14ac:dyDescent="0.3">
      <c r="A156" s="17"/>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row>
    <row r="157" spans="1:31" ht="14.25" customHeight="1" x14ac:dyDescent="0.3">
      <c r="A157" s="17"/>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row>
    <row r="158" spans="1:31" ht="14.25" customHeight="1" x14ac:dyDescent="0.3">
      <c r="A158" s="17"/>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row>
    <row r="159" spans="1:31" ht="14.25" customHeight="1" x14ac:dyDescent="0.3">
      <c r="A159" s="17"/>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row>
    <row r="160" spans="1:31" ht="14.25" customHeight="1" x14ac:dyDescent="0.3">
      <c r="A160" s="17"/>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row>
    <row r="161" spans="1:31" ht="14.25" customHeight="1" x14ac:dyDescent="0.3">
      <c r="A161" s="17"/>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row>
    <row r="162" spans="1:31" ht="14.25" customHeight="1" x14ac:dyDescent="0.3">
      <c r="A162" s="17"/>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row>
    <row r="163" spans="1:31" ht="14.25" customHeight="1" x14ac:dyDescent="0.3">
      <c r="A163" s="17"/>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row>
    <row r="164" spans="1:31" ht="14.25" customHeight="1" x14ac:dyDescent="0.3">
      <c r="A164" s="17"/>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row>
    <row r="165" spans="1:31" ht="14.25" customHeight="1" x14ac:dyDescent="0.3">
      <c r="A165" s="17"/>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row>
    <row r="166" spans="1:31" ht="14.25" customHeight="1" x14ac:dyDescent="0.3">
      <c r="A166" s="17"/>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row>
    <row r="167" spans="1:31" ht="14.25" customHeight="1" x14ac:dyDescent="0.3">
      <c r="A167" s="17"/>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row>
    <row r="168" spans="1:31" ht="14.25" customHeight="1" x14ac:dyDescent="0.3">
      <c r="A168" s="17"/>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row>
    <row r="169" spans="1:31" ht="14.25" customHeight="1" x14ac:dyDescent="0.3">
      <c r="A169" s="17"/>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row>
    <row r="170" spans="1:31" ht="14.25" customHeight="1" x14ac:dyDescent="0.3">
      <c r="A170" s="17"/>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row>
    <row r="171" spans="1:31" ht="14.25" customHeight="1" x14ac:dyDescent="0.3">
      <c r="A171" s="17"/>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row>
    <row r="172" spans="1:31" ht="14.25" customHeight="1" x14ac:dyDescent="0.3">
      <c r="A172" s="17"/>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row>
    <row r="173" spans="1:31" ht="14.25" customHeight="1" x14ac:dyDescent="0.3">
      <c r="A173" s="17"/>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row>
    <row r="174" spans="1:31" ht="14.25" customHeight="1" x14ac:dyDescent="0.3">
      <c r="A174" s="17"/>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row>
    <row r="175" spans="1:31" ht="14.25" customHeight="1" x14ac:dyDescent="0.3">
      <c r="A175" s="17"/>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row>
    <row r="176" spans="1:31" ht="14.25" customHeight="1" x14ac:dyDescent="0.3">
      <c r="A176" s="17"/>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row>
    <row r="177" spans="1:31" ht="14.25" customHeight="1" x14ac:dyDescent="0.3">
      <c r="A177" s="17"/>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row>
    <row r="178" spans="1:31" ht="14.25" customHeight="1" x14ac:dyDescent="0.3">
      <c r="A178" s="17"/>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row>
    <row r="179" spans="1:31" ht="14.25" customHeight="1" x14ac:dyDescent="0.3">
      <c r="A179" s="17"/>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row>
    <row r="180" spans="1:31" ht="14.25" customHeight="1" x14ac:dyDescent="0.3">
      <c r="A180" s="17"/>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row>
    <row r="181" spans="1:31" ht="14.25" customHeight="1" x14ac:dyDescent="0.3">
      <c r="A181" s="17"/>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row>
    <row r="182" spans="1:31" ht="14.25" customHeight="1" x14ac:dyDescent="0.3">
      <c r="A182" s="17"/>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row>
    <row r="183" spans="1:31" ht="14.25" customHeight="1" x14ac:dyDescent="0.3">
      <c r="A183" s="17"/>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row>
    <row r="184" spans="1:31" ht="14.25" customHeight="1" x14ac:dyDescent="0.3">
      <c r="A184" s="17"/>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row>
    <row r="185" spans="1:31" ht="14.25" customHeight="1" x14ac:dyDescent="0.3">
      <c r="A185" s="17"/>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row>
    <row r="186" spans="1:31" ht="14.25" customHeight="1" x14ac:dyDescent="0.3">
      <c r="A186" s="17"/>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row>
    <row r="187" spans="1:31" ht="14.25" customHeight="1" x14ac:dyDescent="0.3">
      <c r="A187" s="17"/>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row>
    <row r="188" spans="1:31" ht="14.25" customHeight="1" x14ac:dyDescent="0.3">
      <c r="A188" s="17"/>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row>
    <row r="189" spans="1:31" ht="14.25" customHeight="1" x14ac:dyDescent="0.3">
      <c r="A189" s="17"/>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row>
    <row r="190" spans="1:31" ht="14.25" customHeight="1" x14ac:dyDescent="0.3">
      <c r="A190" s="17"/>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row>
    <row r="191" spans="1:31" ht="14.25" customHeight="1" x14ac:dyDescent="0.3">
      <c r="A191" s="17"/>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row>
    <row r="192" spans="1:31" ht="14.25" customHeight="1" x14ac:dyDescent="0.3">
      <c r="A192" s="17"/>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row>
    <row r="193" spans="1:31" ht="14.25" customHeight="1" x14ac:dyDescent="0.3">
      <c r="A193" s="17"/>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row>
    <row r="194" spans="1:31" ht="14.25" customHeight="1" x14ac:dyDescent="0.3">
      <c r="A194" s="17"/>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row>
    <row r="195" spans="1:31" ht="14.25" customHeight="1" x14ac:dyDescent="0.3">
      <c r="A195" s="17"/>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row>
    <row r="196" spans="1:31" ht="14.25" customHeight="1" x14ac:dyDescent="0.3">
      <c r="A196" s="17"/>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row>
    <row r="197" spans="1:31" ht="14.25" customHeight="1" x14ac:dyDescent="0.3">
      <c r="A197" s="17"/>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row>
    <row r="198" spans="1:31" ht="14.25" customHeight="1" x14ac:dyDescent="0.3">
      <c r="A198" s="17"/>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row>
    <row r="199" spans="1:31" ht="14.25" customHeight="1" x14ac:dyDescent="0.3">
      <c r="A199" s="17"/>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row>
    <row r="200" spans="1:31" ht="14.25" customHeight="1" x14ac:dyDescent="0.3">
      <c r="A200" s="17"/>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row>
    <row r="201" spans="1:31" ht="14.25" customHeight="1" x14ac:dyDescent="0.3">
      <c r="A201" s="17"/>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row>
    <row r="202" spans="1:31" ht="14.25" customHeight="1" x14ac:dyDescent="0.3">
      <c r="A202" s="17"/>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row>
    <row r="203" spans="1:31" ht="14.25" customHeight="1" x14ac:dyDescent="0.3">
      <c r="A203" s="17"/>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row>
    <row r="204" spans="1:31" ht="14.25" customHeight="1" x14ac:dyDescent="0.3">
      <c r="A204" s="17"/>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row>
    <row r="205" spans="1:31" ht="14.25" customHeight="1" x14ac:dyDescent="0.3">
      <c r="A205" s="17"/>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row>
    <row r="206" spans="1:31" ht="14.25" customHeight="1" x14ac:dyDescent="0.3">
      <c r="A206" s="17"/>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row>
    <row r="207" spans="1:31" ht="14.25" customHeight="1" x14ac:dyDescent="0.3">
      <c r="A207" s="17"/>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row>
    <row r="208" spans="1:31" ht="14.25" customHeight="1" x14ac:dyDescent="0.3">
      <c r="A208" s="17"/>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row>
    <row r="209" spans="1:31" ht="14.25" customHeight="1" x14ac:dyDescent="0.3">
      <c r="A209" s="17"/>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row>
    <row r="210" spans="1:31" ht="14.25" customHeight="1" x14ac:dyDescent="0.3">
      <c r="A210" s="17"/>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row>
    <row r="211" spans="1:31" ht="14.25" customHeight="1" x14ac:dyDescent="0.3">
      <c r="A211" s="17"/>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row>
    <row r="212" spans="1:31" ht="14.25" customHeight="1" x14ac:dyDescent="0.3">
      <c r="A212" s="17"/>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row>
    <row r="213" spans="1:31" ht="14.25" customHeight="1" x14ac:dyDescent="0.3">
      <c r="A213" s="17"/>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row>
    <row r="214" spans="1:31" ht="14.25" customHeight="1" x14ac:dyDescent="0.3">
      <c r="A214" s="17"/>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row>
    <row r="215" spans="1:31" ht="14.25" customHeight="1" x14ac:dyDescent="0.3">
      <c r="A215" s="17"/>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row>
    <row r="216" spans="1:31" ht="14.25" customHeight="1" x14ac:dyDescent="0.3">
      <c r="A216" s="17"/>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row>
    <row r="217" spans="1:31" ht="14.25" customHeight="1" x14ac:dyDescent="0.3">
      <c r="A217" s="17"/>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row>
    <row r="218" spans="1:31" ht="14.25" customHeight="1" x14ac:dyDescent="0.3">
      <c r="A218" s="17"/>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row>
    <row r="219" spans="1:31" ht="14.25" customHeight="1" x14ac:dyDescent="0.3">
      <c r="A219" s="17"/>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row>
    <row r="220" spans="1:31" ht="14.25" customHeight="1" x14ac:dyDescent="0.3">
      <c r="A220" s="17"/>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row>
    <row r="221" spans="1:31" ht="14.25" customHeight="1" x14ac:dyDescent="0.3">
      <c r="A221" s="17"/>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row>
    <row r="222" spans="1:31" ht="14.25" customHeight="1" x14ac:dyDescent="0.3">
      <c r="A222" s="17"/>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row>
    <row r="223" spans="1:31" ht="14.25" customHeight="1" x14ac:dyDescent="0.3">
      <c r="A223" s="17"/>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row>
    <row r="224" spans="1:31" ht="14.25" customHeight="1" x14ac:dyDescent="0.3">
      <c r="A224" s="17"/>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row>
    <row r="225" spans="1:31" ht="14.25" customHeight="1" x14ac:dyDescent="0.3">
      <c r="A225" s="17"/>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row>
    <row r="226" spans="1:31" ht="14.25" customHeight="1" x14ac:dyDescent="0.3">
      <c r="A226" s="17"/>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row>
    <row r="227" spans="1:31" ht="14.25" customHeight="1" x14ac:dyDescent="0.3">
      <c r="A227" s="17"/>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row>
    <row r="228" spans="1:31" ht="14.25" customHeight="1" x14ac:dyDescent="0.3">
      <c r="A228" s="17"/>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row>
    <row r="229" spans="1:31" ht="14.25" customHeight="1" x14ac:dyDescent="0.3">
      <c r="A229" s="17"/>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row>
    <row r="230" spans="1:31" ht="14.25" customHeight="1" x14ac:dyDescent="0.3">
      <c r="A230" s="17"/>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row>
    <row r="231" spans="1:31" ht="14.25" customHeight="1" x14ac:dyDescent="0.3">
      <c r="A231" s="17"/>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row>
    <row r="232" spans="1:31" ht="14.25" customHeight="1" x14ac:dyDescent="0.3">
      <c r="A232" s="17"/>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row>
    <row r="233" spans="1:31" ht="14.25" customHeight="1" x14ac:dyDescent="0.3">
      <c r="A233" s="17"/>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row>
    <row r="234" spans="1:31" ht="15.75" customHeight="1" x14ac:dyDescent="0.3"/>
    <row r="235" spans="1:31" ht="15.75" customHeight="1" x14ac:dyDescent="0.3"/>
    <row r="236" spans="1:31" ht="15.75" customHeight="1" x14ac:dyDescent="0.3"/>
    <row r="237" spans="1:31" ht="15.75" customHeight="1" x14ac:dyDescent="0.3"/>
    <row r="238" spans="1:31" ht="15.75" customHeight="1" x14ac:dyDescent="0.3"/>
    <row r="239" spans="1:31" ht="15.75" customHeight="1" x14ac:dyDescent="0.3"/>
    <row r="240" spans="1:31"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4803149606299213" right="0.74803149606299213" top="0.98425196850393704" bottom="0.98425196850393704" header="0" footer="0"/>
  <pageSetup paperSize="9" orientation="landscape"/>
  <headerFoot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0"/>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14.3984375" defaultRowHeight="15" customHeight="1" x14ac:dyDescent="0.3"/>
  <cols>
    <col min="1" max="1" width="6.296875" customWidth="1"/>
    <col min="2" max="2" width="43.69921875" customWidth="1"/>
    <col min="3" max="3" width="12.59765625" customWidth="1"/>
    <col min="4" max="27" width="14" customWidth="1"/>
    <col min="28" max="32" width="9.296875" customWidth="1"/>
  </cols>
  <sheetData>
    <row r="1" spans="1:32" ht="14.25" customHeight="1" x14ac:dyDescent="0.3">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14.25" customHeight="1" x14ac:dyDescent="0.4">
      <c r="A2" s="43" t="s">
        <v>52</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14.25" customHeight="1" x14ac:dyDescent="0.3">
      <c r="A3" s="2" t="str">
        <f>'START HERE'!A3</f>
        <v>Currency: EUR</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4.25" customHeight="1" x14ac:dyDescent="0.35">
      <c r="A4" s="44" t="s">
        <v>53</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4.25" customHeight="1" x14ac:dyDescent="0.3">
      <c r="A5" s="21" t="s">
        <v>30</v>
      </c>
      <c r="B5" s="29"/>
      <c r="C5" s="45" t="str">
        <f>'Income Statement'!C4</f>
        <v>Primo</v>
      </c>
      <c r="D5" s="46">
        <f>'Income Statement'!D4</f>
        <v>44562</v>
      </c>
      <c r="E5" s="46">
        <f>'Income Statement'!E4</f>
        <v>44593</v>
      </c>
      <c r="F5" s="46">
        <f>'Income Statement'!F4</f>
        <v>44621</v>
      </c>
      <c r="G5" s="46">
        <f>'Income Statement'!G4</f>
        <v>44652</v>
      </c>
      <c r="H5" s="46">
        <f>'Income Statement'!H4</f>
        <v>44682</v>
      </c>
      <c r="I5" s="46">
        <f>'Income Statement'!I4</f>
        <v>44713</v>
      </c>
      <c r="J5" s="46">
        <f>'Income Statement'!J4</f>
        <v>44743</v>
      </c>
      <c r="K5" s="46">
        <f>'Income Statement'!K4</f>
        <v>44774</v>
      </c>
      <c r="L5" s="46">
        <f>'Income Statement'!L4</f>
        <v>44805</v>
      </c>
      <c r="M5" s="46">
        <f>'Income Statement'!M4</f>
        <v>44835</v>
      </c>
      <c r="N5" s="46">
        <f>'Income Statement'!N4</f>
        <v>44866</v>
      </c>
      <c r="O5" s="47">
        <f>'Income Statement'!O4</f>
        <v>44896</v>
      </c>
      <c r="P5" s="46">
        <v>44927</v>
      </c>
      <c r="Q5" s="46">
        <v>44958</v>
      </c>
      <c r="R5" s="46">
        <v>44986</v>
      </c>
      <c r="S5" s="46">
        <v>45017</v>
      </c>
      <c r="T5" s="46">
        <v>45047</v>
      </c>
      <c r="U5" s="46">
        <v>45078</v>
      </c>
      <c r="V5" s="46">
        <v>45108</v>
      </c>
      <c r="W5" s="46">
        <v>45139</v>
      </c>
      <c r="X5" s="46">
        <v>45170</v>
      </c>
      <c r="Y5" s="46">
        <v>45200</v>
      </c>
      <c r="Z5" s="46">
        <v>45231</v>
      </c>
      <c r="AA5" s="47">
        <v>45261</v>
      </c>
      <c r="AB5" s="18"/>
      <c r="AC5" s="18"/>
      <c r="AD5" s="18"/>
      <c r="AE5" s="18"/>
      <c r="AF5" s="18"/>
    </row>
    <row r="6" spans="1:32" ht="14.25" customHeight="1" x14ac:dyDescent="0.3">
      <c r="A6" s="18" t="s">
        <v>33</v>
      </c>
      <c r="B6" s="18"/>
      <c r="C6" s="27"/>
      <c r="D6" s="27"/>
      <c r="E6" s="27"/>
      <c r="F6" s="27"/>
      <c r="G6" s="27"/>
      <c r="H6" s="27"/>
      <c r="I6" s="27"/>
      <c r="J6" s="27"/>
      <c r="K6" s="27"/>
      <c r="L6" s="27"/>
      <c r="M6" s="27"/>
      <c r="N6" s="27"/>
      <c r="O6" s="27"/>
      <c r="P6" s="27"/>
      <c r="Q6" s="27"/>
      <c r="R6" s="27"/>
      <c r="S6" s="27"/>
      <c r="T6" s="27"/>
      <c r="U6" s="27"/>
      <c r="V6" s="27"/>
      <c r="W6" s="27"/>
      <c r="X6" s="27"/>
      <c r="Y6" s="27"/>
      <c r="Z6" s="27"/>
      <c r="AA6" s="27"/>
      <c r="AB6" s="18"/>
      <c r="AC6" s="18"/>
      <c r="AD6" s="18"/>
      <c r="AE6" s="18"/>
      <c r="AF6" s="18"/>
    </row>
    <row r="7" spans="1:32" ht="14.25" customHeight="1" x14ac:dyDescent="0.3">
      <c r="A7" s="18"/>
      <c r="B7" s="18" t="s">
        <v>54</v>
      </c>
      <c r="C7" s="48">
        <v>0</v>
      </c>
      <c r="D7" s="18">
        <f t="shared" ref="D7:AA7" si="0">C7</f>
        <v>0</v>
      </c>
      <c r="E7" s="18">
        <f t="shared" si="0"/>
        <v>0</v>
      </c>
      <c r="F7" s="18">
        <f t="shared" si="0"/>
        <v>0</v>
      </c>
      <c r="G7" s="18">
        <f t="shared" si="0"/>
        <v>0</v>
      </c>
      <c r="H7" s="18">
        <f t="shared" si="0"/>
        <v>0</v>
      </c>
      <c r="I7" s="18">
        <f t="shared" si="0"/>
        <v>0</v>
      </c>
      <c r="J7" s="18">
        <f t="shared" si="0"/>
        <v>0</v>
      </c>
      <c r="K7" s="18">
        <f t="shared" si="0"/>
        <v>0</v>
      </c>
      <c r="L7" s="18">
        <f t="shared" si="0"/>
        <v>0</v>
      </c>
      <c r="M7" s="18">
        <f t="shared" si="0"/>
        <v>0</v>
      </c>
      <c r="N7" s="18">
        <f t="shared" si="0"/>
        <v>0</v>
      </c>
      <c r="O7" s="33">
        <f t="shared" si="0"/>
        <v>0</v>
      </c>
      <c r="P7" s="18">
        <f t="shared" si="0"/>
        <v>0</v>
      </c>
      <c r="Q7" s="18">
        <f t="shared" si="0"/>
        <v>0</v>
      </c>
      <c r="R7" s="18">
        <f t="shared" si="0"/>
        <v>0</v>
      </c>
      <c r="S7" s="18">
        <f t="shared" si="0"/>
        <v>0</v>
      </c>
      <c r="T7" s="18">
        <f t="shared" si="0"/>
        <v>0</v>
      </c>
      <c r="U7" s="18">
        <f t="shared" si="0"/>
        <v>0</v>
      </c>
      <c r="V7" s="18">
        <f t="shared" si="0"/>
        <v>0</v>
      </c>
      <c r="W7" s="18">
        <f t="shared" si="0"/>
        <v>0</v>
      </c>
      <c r="X7" s="18">
        <f t="shared" si="0"/>
        <v>0</v>
      </c>
      <c r="Y7" s="18">
        <f t="shared" si="0"/>
        <v>0</v>
      </c>
      <c r="Z7" s="18">
        <f t="shared" si="0"/>
        <v>0</v>
      </c>
      <c r="AA7" s="33">
        <f t="shared" si="0"/>
        <v>0</v>
      </c>
      <c r="AB7" s="18"/>
      <c r="AC7" s="18"/>
      <c r="AD7" s="18"/>
      <c r="AE7" s="18"/>
      <c r="AF7" s="18"/>
    </row>
    <row r="8" spans="1:32" ht="14.25" customHeight="1" x14ac:dyDescent="0.3">
      <c r="A8" s="18"/>
      <c r="B8" s="18" t="s">
        <v>55</v>
      </c>
      <c r="C8" s="48">
        <v>0</v>
      </c>
      <c r="D8" s="18">
        <f>C8+'Income Statement'!D29</f>
        <v>-706.2</v>
      </c>
      <c r="E8" s="18">
        <f>D8+'Income Statement'!E29</f>
        <v>-1632.4</v>
      </c>
      <c r="F8" s="18">
        <f>E8+'Income Statement'!F29</f>
        <v>-2778.6000000000004</v>
      </c>
      <c r="G8" s="18">
        <f>F8+'Income Statement'!G29</f>
        <v>-4144.8</v>
      </c>
      <c r="H8" s="18">
        <f>G8+'Income Statement'!H29</f>
        <v>-4631</v>
      </c>
      <c r="I8" s="18">
        <f>H8+'Income Statement'!I29</f>
        <v>-7537.2</v>
      </c>
      <c r="J8" s="18">
        <f>I8+'Income Statement'!J29</f>
        <v>-10663.4</v>
      </c>
      <c r="K8" s="18">
        <f>J8+'Income Statement'!K29</f>
        <v>-12909.599999999999</v>
      </c>
      <c r="L8" s="18">
        <f>K8+'Income Statement'!L29</f>
        <v>-15375.8</v>
      </c>
      <c r="M8" s="18">
        <f>L8+'Income Statement'!M29</f>
        <v>-18062</v>
      </c>
      <c r="N8" s="18">
        <f>M8+'Income Statement'!N29</f>
        <v>-20968.2</v>
      </c>
      <c r="O8" s="33">
        <f>N8+'Income Statement'!O29</f>
        <v>-23940.400000000001</v>
      </c>
      <c r="P8" s="18">
        <f>O8+'Income Statement'!Q29</f>
        <v>-25788.400000000001</v>
      </c>
      <c r="Q8" s="18">
        <f>P8+'Income Statement'!R29</f>
        <v>-27856.400000000001</v>
      </c>
      <c r="R8" s="18">
        <f>Q8+'Income Statement'!S29</f>
        <v>-30144.400000000001</v>
      </c>
      <c r="S8" s="18">
        <f>R8+'Income Statement'!T29</f>
        <v>-32652.400000000001</v>
      </c>
      <c r="T8" s="18">
        <f>S8+'Income Statement'!U29</f>
        <v>-34280.400000000001</v>
      </c>
      <c r="U8" s="18">
        <f>T8+'Income Statement'!V29</f>
        <v>-38328.400000000001</v>
      </c>
      <c r="V8" s="18">
        <f>U8+'Income Statement'!W29</f>
        <v>-42596.4</v>
      </c>
      <c r="W8" s="18">
        <f>V8+'Income Statement'!X29</f>
        <v>-45984.4</v>
      </c>
      <c r="X8" s="18">
        <f>W8+'Income Statement'!Y29</f>
        <v>-49592.4</v>
      </c>
      <c r="Y8" s="18">
        <f>X8+'Income Statement'!Z29</f>
        <v>-53420.4</v>
      </c>
      <c r="Z8" s="18">
        <f>Y8+'Income Statement'!AA29</f>
        <v>-57468.4</v>
      </c>
      <c r="AA8" s="33">
        <f>Z8+'Income Statement'!AB29</f>
        <v>-61736.4</v>
      </c>
      <c r="AB8" s="18"/>
      <c r="AC8" s="18"/>
      <c r="AD8" s="18"/>
      <c r="AE8" s="18"/>
      <c r="AF8" s="18"/>
    </row>
    <row r="9" spans="1:32" ht="14.25" customHeight="1" x14ac:dyDescent="0.3">
      <c r="A9" s="18" t="s">
        <v>56</v>
      </c>
      <c r="B9" s="18" t="s">
        <v>57</v>
      </c>
      <c r="C9" s="48">
        <v>0</v>
      </c>
      <c r="D9" s="18">
        <f>Notes!D60</f>
        <v>0</v>
      </c>
      <c r="E9" s="18">
        <f>Notes!E60</f>
        <v>0</v>
      </c>
      <c r="F9" s="18">
        <f>Notes!F60</f>
        <v>0</v>
      </c>
      <c r="G9" s="18">
        <f>Notes!G60</f>
        <v>0</v>
      </c>
      <c r="H9" s="18">
        <f>Notes!H60</f>
        <v>0</v>
      </c>
      <c r="I9" s="18">
        <f>Notes!I60</f>
        <v>0</v>
      </c>
      <c r="J9" s="18">
        <f>Notes!J60</f>
        <v>0</v>
      </c>
      <c r="K9" s="18">
        <f>Notes!K60</f>
        <v>0</v>
      </c>
      <c r="L9" s="18">
        <f>Notes!L60</f>
        <v>0</v>
      </c>
      <c r="M9" s="18">
        <f>Notes!M60</f>
        <v>0</v>
      </c>
      <c r="N9" s="18">
        <f>Notes!N60</f>
        <v>0</v>
      </c>
      <c r="O9" s="33">
        <f>Notes!O60</f>
        <v>0</v>
      </c>
      <c r="P9" s="18">
        <f>Notes!P60</f>
        <v>0</v>
      </c>
      <c r="Q9" s="18">
        <f>Notes!Q60</f>
        <v>0</v>
      </c>
      <c r="R9" s="18">
        <f>Notes!R60</f>
        <v>0</v>
      </c>
      <c r="S9" s="18">
        <f>Notes!S60</f>
        <v>0</v>
      </c>
      <c r="T9" s="18">
        <f>Notes!T60</f>
        <v>0</v>
      </c>
      <c r="U9" s="18">
        <f>Notes!U60</f>
        <v>0</v>
      </c>
      <c r="V9" s="18">
        <f>Notes!V60</f>
        <v>0</v>
      </c>
      <c r="W9" s="18">
        <f>Notes!W60</f>
        <v>0</v>
      </c>
      <c r="X9" s="18">
        <f>Notes!X60</f>
        <v>0</v>
      </c>
      <c r="Y9" s="18">
        <f>Notes!Y60</f>
        <v>0</v>
      </c>
      <c r="Z9" s="18">
        <f>Notes!Z60</f>
        <v>0</v>
      </c>
      <c r="AA9" s="33">
        <f>Notes!AA60</f>
        <v>0</v>
      </c>
      <c r="AB9" s="18"/>
      <c r="AC9" s="18"/>
      <c r="AD9" s="18"/>
      <c r="AE9" s="18"/>
      <c r="AF9" s="18"/>
    </row>
    <row r="10" spans="1:32" ht="14.25" customHeight="1" x14ac:dyDescent="0.3">
      <c r="A10" s="18"/>
      <c r="B10" s="18" t="s">
        <v>58</v>
      </c>
      <c r="C10" s="48">
        <v>0</v>
      </c>
      <c r="D10" s="18">
        <f t="shared" ref="D10:M10" si="1">C10-2037</f>
        <v>-2037</v>
      </c>
      <c r="E10" s="18">
        <f t="shared" si="1"/>
        <v>-4074</v>
      </c>
      <c r="F10" s="18">
        <f t="shared" si="1"/>
        <v>-6111</v>
      </c>
      <c r="G10" s="18">
        <f t="shared" si="1"/>
        <v>-8148</v>
      </c>
      <c r="H10" s="18">
        <f t="shared" si="1"/>
        <v>-10185</v>
      </c>
      <c r="I10" s="18">
        <f t="shared" si="1"/>
        <v>-12222</v>
      </c>
      <c r="J10" s="18">
        <f t="shared" si="1"/>
        <v>-14259</v>
      </c>
      <c r="K10" s="18">
        <f t="shared" si="1"/>
        <v>-16296</v>
      </c>
      <c r="L10" s="18">
        <f t="shared" si="1"/>
        <v>-18333</v>
      </c>
      <c r="M10" s="18">
        <f t="shared" si="1"/>
        <v>-20370</v>
      </c>
      <c r="N10" s="18">
        <v>0</v>
      </c>
      <c r="O10" s="33">
        <v>0</v>
      </c>
      <c r="P10" s="18">
        <v>0</v>
      </c>
      <c r="Q10" s="18">
        <v>0</v>
      </c>
      <c r="R10" s="18">
        <v>0</v>
      </c>
      <c r="S10" s="18">
        <v>0</v>
      </c>
      <c r="T10" s="18">
        <v>0</v>
      </c>
      <c r="U10" s="18">
        <v>0</v>
      </c>
      <c r="V10" s="18">
        <v>0</v>
      </c>
      <c r="W10" s="18">
        <v>0</v>
      </c>
      <c r="X10" s="18">
        <v>0</v>
      </c>
      <c r="Y10" s="18">
        <v>0</v>
      </c>
      <c r="Z10" s="18">
        <v>0</v>
      </c>
      <c r="AA10" s="33">
        <v>0</v>
      </c>
      <c r="AB10" s="18"/>
      <c r="AC10" s="18"/>
      <c r="AD10" s="18"/>
      <c r="AE10" s="18"/>
      <c r="AF10" s="18"/>
    </row>
    <row r="11" spans="1:32" ht="14.25" customHeight="1" x14ac:dyDescent="0.3">
      <c r="A11" s="49"/>
      <c r="B11" s="50" t="s">
        <v>59</v>
      </c>
      <c r="C11" s="51">
        <f t="shared" ref="C11:AA11" si="2">SUM(C7:C10)</f>
        <v>0</v>
      </c>
      <c r="D11" s="35">
        <f t="shared" si="2"/>
        <v>-2743.2</v>
      </c>
      <c r="E11" s="35">
        <f t="shared" si="2"/>
        <v>-5706.4</v>
      </c>
      <c r="F11" s="35">
        <f t="shared" si="2"/>
        <v>-8889.6</v>
      </c>
      <c r="G11" s="35">
        <f t="shared" si="2"/>
        <v>-12292.8</v>
      </c>
      <c r="H11" s="35">
        <f t="shared" si="2"/>
        <v>-14816</v>
      </c>
      <c r="I11" s="35">
        <f t="shared" si="2"/>
        <v>-19759.2</v>
      </c>
      <c r="J11" s="35">
        <f t="shared" si="2"/>
        <v>-24922.400000000001</v>
      </c>
      <c r="K11" s="35">
        <f t="shared" si="2"/>
        <v>-29205.599999999999</v>
      </c>
      <c r="L11" s="35">
        <f t="shared" si="2"/>
        <v>-33708.800000000003</v>
      </c>
      <c r="M11" s="35">
        <f t="shared" si="2"/>
        <v>-38432</v>
      </c>
      <c r="N11" s="35">
        <f t="shared" si="2"/>
        <v>-20968.2</v>
      </c>
      <c r="O11" s="36">
        <f t="shared" si="2"/>
        <v>-23940.400000000001</v>
      </c>
      <c r="P11" s="35">
        <f t="shared" si="2"/>
        <v>-25788.400000000001</v>
      </c>
      <c r="Q11" s="35">
        <f t="shared" si="2"/>
        <v>-27856.400000000001</v>
      </c>
      <c r="R11" s="35">
        <f t="shared" si="2"/>
        <v>-30144.400000000001</v>
      </c>
      <c r="S11" s="35">
        <f t="shared" si="2"/>
        <v>-32652.400000000001</v>
      </c>
      <c r="T11" s="35">
        <f t="shared" si="2"/>
        <v>-34280.400000000001</v>
      </c>
      <c r="U11" s="35">
        <f t="shared" si="2"/>
        <v>-38328.400000000001</v>
      </c>
      <c r="V11" s="35">
        <f t="shared" si="2"/>
        <v>-42596.4</v>
      </c>
      <c r="W11" s="35">
        <f t="shared" si="2"/>
        <v>-45984.4</v>
      </c>
      <c r="X11" s="35">
        <f t="shared" si="2"/>
        <v>-49592.4</v>
      </c>
      <c r="Y11" s="35">
        <f t="shared" si="2"/>
        <v>-53420.4</v>
      </c>
      <c r="Z11" s="35">
        <f t="shared" si="2"/>
        <v>-57468.4</v>
      </c>
      <c r="AA11" s="36">
        <f t="shared" si="2"/>
        <v>-61736.4</v>
      </c>
      <c r="AB11" s="18"/>
      <c r="AC11" s="18"/>
      <c r="AD11" s="18"/>
      <c r="AE11" s="18"/>
      <c r="AF11" s="18"/>
    </row>
    <row r="12" spans="1:32" ht="14.25" customHeight="1" x14ac:dyDescent="0.3">
      <c r="A12" s="18"/>
      <c r="B12" s="33"/>
      <c r="C12" s="18"/>
      <c r="D12" s="18"/>
      <c r="E12" s="18"/>
      <c r="F12" s="18"/>
      <c r="G12" s="18"/>
      <c r="H12" s="18"/>
      <c r="I12" s="18"/>
      <c r="J12" s="18"/>
      <c r="K12" s="18"/>
      <c r="L12" s="18"/>
      <c r="M12" s="18"/>
      <c r="N12" s="18"/>
      <c r="O12" s="33"/>
      <c r="P12" s="18"/>
      <c r="Q12" s="18"/>
      <c r="R12" s="18"/>
      <c r="S12" s="18"/>
      <c r="T12" s="18"/>
      <c r="U12" s="18"/>
      <c r="V12" s="18"/>
      <c r="W12" s="18"/>
      <c r="X12" s="18"/>
      <c r="Y12" s="18"/>
      <c r="Z12" s="18"/>
      <c r="AA12" s="33"/>
      <c r="AB12" s="18"/>
      <c r="AC12" s="18"/>
      <c r="AD12" s="18"/>
      <c r="AE12" s="18"/>
      <c r="AF12" s="18"/>
    </row>
    <row r="13" spans="1:32" ht="14.25" customHeight="1" x14ac:dyDescent="0.3">
      <c r="A13" s="35"/>
      <c r="B13" s="35" t="s">
        <v>60</v>
      </c>
      <c r="C13" s="52">
        <v>5000</v>
      </c>
      <c r="D13" s="35">
        <f>'Cash-flow'!C25</f>
        <v>31489.5</v>
      </c>
      <c r="E13" s="35">
        <f>'Cash-flow'!D25</f>
        <v>49886.5</v>
      </c>
      <c r="F13" s="35">
        <f>'Cash-flow'!E25</f>
        <v>69533.5</v>
      </c>
      <c r="G13" s="35">
        <f>'Cash-flow'!F25</f>
        <v>90430.5</v>
      </c>
      <c r="H13" s="35">
        <f>'Cash-flow'!G25</f>
        <v>106327.5</v>
      </c>
      <c r="I13" s="35">
        <f>'Cash-flow'!H25</f>
        <v>135974.5</v>
      </c>
      <c r="J13" s="35">
        <f>'Cash-flow'!I25</f>
        <v>165621.5</v>
      </c>
      <c r="K13" s="35">
        <f>'Cash-flow'!J25</f>
        <v>116368.5</v>
      </c>
      <c r="L13" s="35">
        <f>'Cash-flow'!K25</f>
        <v>143515.5</v>
      </c>
      <c r="M13" s="35">
        <f>'Cash-flow'!L25</f>
        <v>171912.5</v>
      </c>
      <c r="N13" s="35">
        <f>'Cash-flow'!M25</f>
        <v>179152.5</v>
      </c>
      <c r="O13" s="36">
        <f>'Cash-flow'!N25</f>
        <v>207137.5</v>
      </c>
      <c r="P13" s="35">
        <f>'Cash-flow'!P25</f>
        <v>230502.5</v>
      </c>
      <c r="Q13" s="35">
        <f>'Cash-flow'!Q25</f>
        <v>239902.5</v>
      </c>
      <c r="R13" s="35">
        <f>'Cash-flow'!R25</f>
        <v>180802.5</v>
      </c>
      <c r="S13" s="35">
        <f>'Cash-flow'!S25</f>
        <v>206927.5</v>
      </c>
      <c r="T13" s="35">
        <f>'Cash-flow'!T25</f>
        <v>229302.5</v>
      </c>
      <c r="U13" s="35">
        <f>'Cash-flow'!U25</f>
        <v>261677.5</v>
      </c>
      <c r="V13" s="35">
        <f>'Cash-flow'!V25</f>
        <v>297802.5</v>
      </c>
      <c r="W13" s="35">
        <f>'Cash-flow'!W25</f>
        <v>330177.5</v>
      </c>
      <c r="X13" s="35">
        <f>'Cash-flow'!X25</f>
        <v>273452.5</v>
      </c>
      <c r="Y13" s="35">
        <f>'Cash-flow'!Y25</f>
        <v>307077.5</v>
      </c>
      <c r="Z13" s="35">
        <f>'Cash-flow'!Z25</f>
        <v>341952.5</v>
      </c>
      <c r="AA13" s="36">
        <f>'Cash-flow'!AA25</f>
        <v>378077.5</v>
      </c>
      <c r="AB13" s="18"/>
      <c r="AC13" s="18"/>
      <c r="AD13" s="18"/>
      <c r="AE13" s="18"/>
      <c r="AF13" s="18"/>
    </row>
    <row r="14" spans="1:32" ht="14.25" customHeight="1" x14ac:dyDescent="0.3">
      <c r="A14" s="18"/>
      <c r="B14" s="18"/>
      <c r="C14" s="18"/>
      <c r="D14" s="18"/>
      <c r="E14" s="18"/>
      <c r="F14" s="18"/>
      <c r="G14" s="18"/>
      <c r="H14" s="18"/>
      <c r="I14" s="18"/>
      <c r="J14" s="18"/>
      <c r="K14" s="18"/>
      <c r="L14" s="18"/>
      <c r="M14" s="18"/>
      <c r="N14" s="18"/>
      <c r="O14" s="33"/>
      <c r="P14" s="18"/>
      <c r="Q14" s="18"/>
      <c r="R14" s="18"/>
      <c r="S14" s="18"/>
      <c r="T14" s="18"/>
      <c r="U14" s="18"/>
      <c r="V14" s="18"/>
      <c r="W14" s="18"/>
      <c r="X14" s="18"/>
      <c r="Y14" s="18"/>
      <c r="Z14" s="18"/>
      <c r="AA14" s="18"/>
      <c r="AB14" s="18"/>
      <c r="AC14" s="18"/>
      <c r="AD14" s="18"/>
      <c r="AE14" s="18"/>
      <c r="AF14" s="18"/>
    </row>
    <row r="15" spans="1:32" ht="14.25" customHeight="1" x14ac:dyDescent="0.3">
      <c r="A15" s="35"/>
      <c r="B15" s="35" t="s">
        <v>61</v>
      </c>
      <c r="C15" s="51">
        <f t="shared" ref="C15:AA15" si="3">C11+C13</f>
        <v>5000</v>
      </c>
      <c r="D15" s="51">
        <f t="shared" si="3"/>
        <v>28746.3</v>
      </c>
      <c r="E15" s="51">
        <f t="shared" si="3"/>
        <v>44180.1</v>
      </c>
      <c r="F15" s="51">
        <f t="shared" si="3"/>
        <v>60643.9</v>
      </c>
      <c r="G15" s="51">
        <f t="shared" si="3"/>
        <v>78137.7</v>
      </c>
      <c r="H15" s="51">
        <f t="shared" si="3"/>
        <v>91511.5</v>
      </c>
      <c r="I15" s="51">
        <f t="shared" si="3"/>
        <v>116215.3</v>
      </c>
      <c r="J15" s="51">
        <f t="shared" si="3"/>
        <v>140699.1</v>
      </c>
      <c r="K15" s="51">
        <f t="shared" si="3"/>
        <v>87162.9</v>
      </c>
      <c r="L15" s="51">
        <f t="shared" si="3"/>
        <v>109806.7</v>
      </c>
      <c r="M15" s="51">
        <f t="shared" si="3"/>
        <v>133480.5</v>
      </c>
      <c r="N15" s="51">
        <f t="shared" si="3"/>
        <v>158184.29999999999</v>
      </c>
      <c r="O15" s="53">
        <f t="shared" si="3"/>
        <v>183197.1</v>
      </c>
      <c r="P15" s="51">
        <f t="shared" si="3"/>
        <v>204714.1</v>
      </c>
      <c r="Q15" s="51">
        <f t="shared" si="3"/>
        <v>212046.1</v>
      </c>
      <c r="R15" s="51">
        <f t="shared" si="3"/>
        <v>150658.1</v>
      </c>
      <c r="S15" s="51">
        <f t="shared" si="3"/>
        <v>174275.1</v>
      </c>
      <c r="T15" s="51">
        <f t="shared" si="3"/>
        <v>195022.1</v>
      </c>
      <c r="U15" s="51">
        <f t="shared" si="3"/>
        <v>223349.1</v>
      </c>
      <c r="V15" s="51">
        <f t="shared" si="3"/>
        <v>255206.1</v>
      </c>
      <c r="W15" s="51">
        <f t="shared" si="3"/>
        <v>284193.09999999998</v>
      </c>
      <c r="X15" s="51">
        <f t="shared" si="3"/>
        <v>223860.1</v>
      </c>
      <c r="Y15" s="51">
        <f t="shared" si="3"/>
        <v>253657.1</v>
      </c>
      <c r="Z15" s="51">
        <f t="shared" si="3"/>
        <v>284484.09999999998</v>
      </c>
      <c r="AA15" s="53">
        <f t="shared" si="3"/>
        <v>316341.09999999998</v>
      </c>
      <c r="AB15" s="18"/>
      <c r="AC15" s="18"/>
      <c r="AD15" s="18"/>
      <c r="AE15" s="18"/>
      <c r="AF15" s="18"/>
    </row>
    <row r="16" spans="1:32" ht="14.25" customHeight="1" x14ac:dyDescent="0.3">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row>
    <row r="17" spans="1:32" ht="14.25" customHeight="1" x14ac:dyDescent="0.3">
      <c r="A17" s="29"/>
      <c r="B17" s="29" t="s">
        <v>53</v>
      </c>
      <c r="C17" s="45">
        <f t="shared" ref="C17:AA17" si="4">C15</f>
        <v>5000</v>
      </c>
      <c r="D17" s="45">
        <f t="shared" si="4"/>
        <v>28746.3</v>
      </c>
      <c r="E17" s="45">
        <f t="shared" si="4"/>
        <v>44180.1</v>
      </c>
      <c r="F17" s="45">
        <f t="shared" si="4"/>
        <v>60643.9</v>
      </c>
      <c r="G17" s="45">
        <f t="shared" si="4"/>
        <v>78137.7</v>
      </c>
      <c r="H17" s="45">
        <f t="shared" si="4"/>
        <v>91511.5</v>
      </c>
      <c r="I17" s="45">
        <f t="shared" si="4"/>
        <v>116215.3</v>
      </c>
      <c r="J17" s="45">
        <f t="shared" si="4"/>
        <v>140699.1</v>
      </c>
      <c r="K17" s="45">
        <f t="shared" si="4"/>
        <v>87162.9</v>
      </c>
      <c r="L17" s="45">
        <f t="shared" si="4"/>
        <v>109806.7</v>
      </c>
      <c r="M17" s="45">
        <f t="shared" si="4"/>
        <v>133480.5</v>
      </c>
      <c r="N17" s="45">
        <f t="shared" si="4"/>
        <v>158184.29999999999</v>
      </c>
      <c r="O17" s="54">
        <f t="shared" si="4"/>
        <v>183197.1</v>
      </c>
      <c r="P17" s="45">
        <f t="shared" si="4"/>
        <v>204714.1</v>
      </c>
      <c r="Q17" s="45">
        <f t="shared" si="4"/>
        <v>212046.1</v>
      </c>
      <c r="R17" s="45">
        <f t="shared" si="4"/>
        <v>150658.1</v>
      </c>
      <c r="S17" s="45">
        <f t="shared" si="4"/>
        <v>174275.1</v>
      </c>
      <c r="T17" s="45">
        <f t="shared" si="4"/>
        <v>195022.1</v>
      </c>
      <c r="U17" s="45">
        <f t="shared" si="4"/>
        <v>223349.1</v>
      </c>
      <c r="V17" s="45">
        <f t="shared" si="4"/>
        <v>255206.1</v>
      </c>
      <c r="W17" s="45">
        <f t="shared" si="4"/>
        <v>284193.09999999998</v>
      </c>
      <c r="X17" s="45">
        <f t="shared" si="4"/>
        <v>223860.1</v>
      </c>
      <c r="Y17" s="45">
        <f t="shared" si="4"/>
        <v>253657.1</v>
      </c>
      <c r="Z17" s="45">
        <f t="shared" si="4"/>
        <v>284484.09999999998</v>
      </c>
      <c r="AA17" s="54">
        <f t="shared" si="4"/>
        <v>316341.09999999998</v>
      </c>
      <c r="AB17" s="18"/>
      <c r="AC17" s="18"/>
      <c r="AD17" s="18"/>
      <c r="AE17" s="18"/>
      <c r="AF17" s="18"/>
    </row>
    <row r="18" spans="1:32" ht="14.25" customHeight="1" x14ac:dyDescent="0.3">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32" ht="14.25" customHeight="1" x14ac:dyDescent="0.35">
      <c r="A19" s="44" t="s">
        <v>62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1:32" ht="14.25" customHeight="1" x14ac:dyDescent="0.3">
      <c r="A20" s="55" t="s">
        <v>30</v>
      </c>
      <c r="B20" s="32"/>
      <c r="C20" s="45" t="s">
        <v>31</v>
      </c>
      <c r="D20" s="46">
        <v>44583</v>
      </c>
      <c r="E20" s="46">
        <v>44614</v>
      </c>
      <c r="F20" s="46">
        <v>44642</v>
      </c>
      <c r="G20" s="46">
        <v>44673</v>
      </c>
      <c r="H20" s="46">
        <v>44703</v>
      </c>
      <c r="I20" s="46">
        <v>44734</v>
      </c>
      <c r="J20" s="46">
        <v>44764</v>
      </c>
      <c r="K20" s="46">
        <v>44795</v>
      </c>
      <c r="L20" s="46">
        <v>44826</v>
      </c>
      <c r="M20" s="46">
        <v>44856</v>
      </c>
      <c r="N20" s="46">
        <v>44887</v>
      </c>
      <c r="O20" s="47">
        <v>44917</v>
      </c>
      <c r="P20" s="46">
        <v>44927</v>
      </c>
      <c r="Q20" s="46">
        <v>44958</v>
      </c>
      <c r="R20" s="46">
        <v>44986</v>
      </c>
      <c r="S20" s="46">
        <v>45017</v>
      </c>
      <c r="T20" s="46">
        <v>45047</v>
      </c>
      <c r="U20" s="46">
        <v>45078</v>
      </c>
      <c r="V20" s="46">
        <v>45108</v>
      </c>
      <c r="W20" s="46">
        <v>45139</v>
      </c>
      <c r="X20" s="46">
        <v>45170</v>
      </c>
      <c r="Y20" s="46">
        <v>45200</v>
      </c>
      <c r="Z20" s="46">
        <v>45231</v>
      </c>
      <c r="AA20" s="47">
        <v>45261</v>
      </c>
      <c r="AB20" s="18"/>
      <c r="AC20" s="18"/>
      <c r="AD20" s="18"/>
      <c r="AE20" s="18"/>
      <c r="AF20" s="18"/>
    </row>
    <row r="21" spans="1:32" ht="14.25" customHeight="1" x14ac:dyDescent="0.3">
      <c r="A21" s="18" t="s">
        <v>33</v>
      </c>
      <c r="B21" s="18"/>
      <c r="C21" s="27"/>
      <c r="D21" s="27"/>
      <c r="E21" s="27"/>
      <c r="F21" s="27"/>
      <c r="G21" s="27"/>
      <c r="H21" s="27"/>
      <c r="I21" s="27"/>
      <c r="J21" s="27"/>
      <c r="K21" s="27"/>
      <c r="L21" s="27"/>
      <c r="M21" s="27"/>
      <c r="N21" s="27"/>
      <c r="O21" s="27"/>
      <c r="P21" s="18"/>
      <c r="Q21" s="18"/>
      <c r="R21" s="18"/>
      <c r="S21" s="18"/>
      <c r="T21" s="18"/>
      <c r="U21" s="18"/>
      <c r="V21" s="18"/>
      <c r="W21" s="18"/>
      <c r="X21" s="18"/>
      <c r="Y21" s="18"/>
      <c r="Z21" s="18"/>
      <c r="AA21" s="18"/>
      <c r="AB21" s="18"/>
      <c r="AC21" s="18"/>
      <c r="AD21" s="18"/>
      <c r="AE21" s="18"/>
      <c r="AF21" s="18"/>
    </row>
    <row r="22" spans="1:32" ht="14.25" customHeight="1" x14ac:dyDescent="0.3">
      <c r="A22" s="18"/>
      <c r="B22" s="18" t="s">
        <v>63</v>
      </c>
      <c r="C22" s="56">
        <v>5000</v>
      </c>
      <c r="D22" s="18">
        <f t="shared" ref="D22:D23" si="5">C22</f>
        <v>5000</v>
      </c>
      <c r="E22" s="18">
        <f t="shared" ref="E22:AA22" si="6">+D22</f>
        <v>5000</v>
      </c>
      <c r="F22" s="18">
        <f t="shared" si="6"/>
        <v>5000</v>
      </c>
      <c r="G22" s="18">
        <f t="shared" si="6"/>
        <v>5000</v>
      </c>
      <c r="H22" s="18">
        <f t="shared" si="6"/>
        <v>5000</v>
      </c>
      <c r="I22" s="18">
        <f t="shared" si="6"/>
        <v>5000</v>
      </c>
      <c r="J22" s="18">
        <f t="shared" si="6"/>
        <v>5000</v>
      </c>
      <c r="K22" s="18">
        <f t="shared" si="6"/>
        <v>5000</v>
      </c>
      <c r="L22" s="18">
        <f t="shared" si="6"/>
        <v>5000</v>
      </c>
      <c r="M22" s="18">
        <f t="shared" si="6"/>
        <v>5000</v>
      </c>
      <c r="N22" s="18">
        <f t="shared" si="6"/>
        <v>5000</v>
      </c>
      <c r="O22" s="33">
        <f t="shared" si="6"/>
        <v>5000</v>
      </c>
      <c r="P22" s="18">
        <f t="shared" si="6"/>
        <v>5000</v>
      </c>
      <c r="Q22" s="18">
        <f t="shared" si="6"/>
        <v>5000</v>
      </c>
      <c r="R22" s="18">
        <f t="shared" si="6"/>
        <v>5000</v>
      </c>
      <c r="S22" s="18">
        <f t="shared" si="6"/>
        <v>5000</v>
      </c>
      <c r="T22" s="18">
        <f t="shared" si="6"/>
        <v>5000</v>
      </c>
      <c r="U22" s="18">
        <f t="shared" si="6"/>
        <v>5000</v>
      </c>
      <c r="V22" s="18">
        <f t="shared" si="6"/>
        <v>5000</v>
      </c>
      <c r="W22" s="18">
        <f t="shared" si="6"/>
        <v>5000</v>
      </c>
      <c r="X22" s="18">
        <f t="shared" si="6"/>
        <v>5000</v>
      </c>
      <c r="Y22" s="18">
        <f t="shared" si="6"/>
        <v>5000</v>
      </c>
      <c r="Z22" s="18">
        <f t="shared" si="6"/>
        <v>5000</v>
      </c>
      <c r="AA22" s="33">
        <f t="shared" si="6"/>
        <v>5000</v>
      </c>
      <c r="AB22" s="18"/>
      <c r="AC22" s="18"/>
      <c r="AD22" s="18"/>
      <c r="AE22" s="18"/>
      <c r="AF22" s="18"/>
    </row>
    <row r="23" spans="1:32" ht="14.25" customHeight="1" x14ac:dyDescent="0.3">
      <c r="A23" s="18"/>
      <c r="B23" s="18" t="s">
        <v>64</v>
      </c>
      <c r="C23" s="56">
        <v>0</v>
      </c>
      <c r="D23" s="18">
        <f t="shared" si="5"/>
        <v>0</v>
      </c>
      <c r="E23" s="18">
        <f t="shared" ref="E23:AA23" si="7">D23</f>
        <v>0</v>
      </c>
      <c r="F23" s="18">
        <f t="shared" si="7"/>
        <v>0</v>
      </c>
      <c r="G23" s="18">
        <f t="shared" si="7"/>
        <v>0</v>
      </c>
      <c r="H23" s="18">
        <f t="shared" si="7"/>
        <v>0</v>
      </c>
      <c r="I23" s="18">
        <f t="shared" si="7"/>
        <v>0</v>
      </c>
      <c r="J23" s="18">
        <f t="shared" si="7"/>
        <v>0</v>
      </c>
      <c r="K23" s="18">
        <f t="shared" si="7"/>
        <v>0</v>
      </c>
      <c r="L23" s="18">
        <f t="shared" si="7"/>
        <v>0</v>
      </c>
      <c r="M23" s="18">
        <f t="shared" si="7"/>
        <v>0</v>
      </c>
      <c r="N23" s="18">
        <f t="shared" si="7"/>
        <v>0</v>
      </c>
      <c r="O23" s="33">
        <f t="shared" si="7"/>
        <v>0</v>
      </c>
      <c r="P23" s="18">
        <f t="shared" si="7"/>
        <v>0</v>
      </c>
      <c r="Q23" s="18">
        <f t="shared" si="7"/>
        <v>0</v>
      </c>
      <c r="R23" s="18">
        <f t="shared" si="7"/>
        <v>0</v>
      </c>
      <c r="S23" s="18">
        <f t="shared" si="7"/>
        <v>0</v>
      </c>
      <c r="T23" s="18">
        <f t="shared" si="7"/>
        <v>0</v>
      </c>
      <c r="U23" s="18">
        <f t="shared" si="7"/>
        <v>0</v>
      </c>
      <c r="V23" s="18">
        <f t="shared" si="7"/>
        <v>0</v>
      </c>
      <c r="W23" s="18">
        <f t="shared" si="7"/>
        <v>0</v>
      </c>
      <c r="X23" s="18">
        <f t="shared" si="7"/>
        <v>0</v>
      </c>
      <c r="Y23" s="18">
        <f t="shared" si="7"/>
        <v>0</v>
      </c>
      <c r="Z23" s="18">
        <f t="shared" si="7"/>
        <v>0</v>
      </c>
      <c r="AA23" s="33">
        <f t="shared" si="7"/>
        <v>0</v>
      </c>
      <c r="AB23" s="18"/>
      <c r="AC23" s="18"/>
      <c r="AD23" s="18"/>
      <c r="AE23" s="18"/>
      <c r="AF23" s="18"/>
    </row>
    <row r="24" spans="1:32" ht="14.25" customHeight="1" x14ac:dyDescent="0.3">
      <c r="A24" s="18"/>
      <c r="B24" s="57" t="s">
        <v>65</v>
      </c>
      <c r="C24" s="56">
        <v>0</v>
      </c>
      <c r="D24" s="18">
        <f>C24+'Income Statement'!D30</f>
        <v>2503.8000000000002</v>
      </c>
      <c r="E24" s="18">
        <f>D24+'Income Statement'!E30</f>
        <v>5787.6</v>
      </c>
      <c r="F24" s="18">
        <f>E24+'Income Statement'!F30</f>
        <v>9851.4000000000015</v>
      </c>
      <c r="G24" s="18">
        <f>F24+'Income Statement'!G30</f>
        <v>14695.2</v>
      </c>
      <c r="H24" s="18">
        <f>G24+'Income Statement'!H30</f>
        <v>16419</v>
      </c>
      <c r="I24" s="18">
        <f>H24+'Income Statement'!I30</f>
        <v>26722.799999999999</v>
      </c>
      <c r="J24" s="18">
        <f>I24+'Income Statement'!J30</f>
        <v>37806.6</v>
      </c>
      <c r="K24" s="18">
        <f>J24+'Income Statement'!K30</f>
        <v>45770.400000000001</v>
      </c>
      <c r="L24" s="18">
        <f>K24+'Income Statement'!L30</f>
        <v>54514.2</v>
      </c>
      <c r="M24" s="18">
        <f>L24+'Income Statement'!M30</f>
        <v>64038</v>
      </c>
      <c r="N24" s="18">
        <f>M24+'Income Statement'!N30</f>
        <v>74341.8</v>
      </c>
      <c r="O24" s="33">
        <f>N24+'Income Statement'!O30</f>
        <v>84879.6</v>
      </c>
      <c r="P24" s="18">
        <f>O24+'Income Statement'!Q30</f>
        <v>91431.6</v>
      </c>
      <c r="Q24" s="18">
        <f>P24+'Income Statement'!R30</f>
        <v>98763.6</v>
      </c>
      <c r="R24" s="18">
        <f>Q24+'Income Statement'!S30</f>
        <v>106875.6</v>
      </c>
      <c r="S24" s="18">
        <f>R24+'Income Statement'!T30</f>
        <v>115767.6</v>
      </c>
      <c r="T24" s="18">
        <f>S24+'Income Statement'!U30</f>
        <v>121539.6</v>
      </c>
      <c r="U24" s="18">
        <f>T24+'Income Statement'!V30</f>
        <v>135891.6</v>
      </c>
      <c r="V24" s="18">
        <f>U24+'Income Statement'!W30</f>
        <v>151023.6</v>
      </c>
      <c r="W24" s="18">
        <f>V24+'Income Statement'!X30</f>
        <v>163035.6</v>
      </c>
      <c r="X24" s="18">
        <f>W24+'Income Statement'!Y30</f>
        <v>175827.6</v>
      </c>
      <c r="Y24" s="18">
        <f>X24+'Income Statement'!Z30</f>
        <v>189399.6</v>
      </c>
      <c r="Z24" s="18">
        <f>Y24+'Income Statement'!AA30</f>
        <v>203751.6</v>
      </c>
      <c r="AA24" s="33">
        <f>Z24+'Income Statement'!AB30</f>
        <v>218883.6</v>
      </c>
      <c r="AB24" s="18"/>
      <c r="AC24" s="18"/>
      <c r="AD24" s="18"/>
      <c r="AE24" s="18"/>
      <c r="AF24" s="18"/>
    </row>
    <row r="25" spans="1:32" ht="14.25" customHeight="1" x14ac:dyDescent="0.3">
      <c r="A25" s="18"/>
      <c r="B25" s="57" t="s">
        <v>66</v>
      </c>
      <c r="C25" s="56">
        <v>0</v>
      </c>
      <c r="D25" s="56">
        <f>'Cash-flow'!C19</f>
        <v>0</v>
      </c>
      <c r="E25" s="56">
        <f t="shared" ref="E25:J25" si="8">D25</f>
        <v>0</v>
      </c>
      <c r="F25" s="56">
        <f t="shared" si="8"/>
        <v>0</v>
      </c>
      <c r="G25" s="56">
        <f t="shared" si="8"/>
        <v>0</v>
      </c>
      <c r="H25" s="56">
        <f t="shared" si="8"/>
        <v>0</v>
      </c>
      <c r="I25" s="56">
        <f t="shared" si="8"/>
        <v>0</v>
      </c>
      <c r="J25" s="56">
        <f t="shared" si="8"/>
        <v>0</v>
      </c>
      <c r="K25" s="56">
        <f>J25+'Cash-flow'!J19</f>
        <v>0</v>
      </c>
      <c r="L25" s="56">
        <f>K25+'Cash-flow'!K19</f>
        <v>0</v>
      </c>
      <c r="M25" s="56">
        <f>L25+'Cash-flow'!L19</f>
        <v>0</v>
      </c>
      <c r="N25" s="56">
        <f>M25+'Cash-flow'!M19</f>
        <v>0</v>
      </c>
      <c r="O25" s="33">
        <f t="shared" ref="O25:AA25" si="9">N25</f>
        <v>0</v>
      </c>
      <c r="P25" s="56">
        <f t="shared" si="9"/>
        <v>0</v>
      </c>
      <c r="Q25" s="56">
        <f t="shared" si="9"/>
        <v>0</v>
      </c>
      <c r="R25" s="56">
        <f t="shared" si="9"/>
        <v>0</v>
      </c>
      <c r="S25" s="56">
        <f t="shared" si="9"/>
        <v>0</v>
      </c>
      <c r="T25" s="56">
        <f t="shared" si="9"/>
        <v>0</v>
      </c>
      <c r="U25" s="56">
        <f t="shared" si="9"/>
        <v>0</v>
      </c>
      <c r="V25" s="56">
        <f t="shared" si="9"/>
        <v>0</v>
      </c>
      <c r="W25" s="56">
        <f t="shared" si="9"/>
        <v>0</v>
      </c>
      <c r="X25" s="56">
        <f t="shared" si="9"/>
        <v>0</v>
      </c>
      <c r="Y25" s="56">
        <f t="shared" si="9"/>
        <v>0</v>
      </c>
      <c r="Z25" s="56">
        <f t="shared" si="9"/>
        <v>0</v>
      </c>
      <c r="AA25" s="33">
        <f t="shared" si="9"/>
        <v>0</v>
      </c>
      <c r="AB25" s="18"/>
      <c r="AC25" s="18"/>
      <c r="AD25" s="18"/>
      <c r="AE25" s="18"/>
      <c r="AF25" s="18"/>
    </row>
    <row r="26" spans="1:32" ht="14.25" customHeight="1" x14ac:dyDescent="0.3">
      <c r="A26" s="35"/>
      <c r="B26" s="35" t="s">
        <v>67</v>
      </c>
      <c r="C26" s="35">
        <f>SUM(C22:C24)</f>
        <v>5000</v>
      </c>
      <c r="D26" s="35">
        <f t="shared" ref="D26:AA26" si="10">SUM(D22:D25)</f>
        <v>7503.8</v>
      </c>
      <c r="E26" s="35">
        <f t="shared" si="10"/>
        <v>10787.6</v>
      </c>
      <c r="F26" s="35">
        <f t="shared" si="10"/>
        <v>14851.400000000001</v>
      </c>
      <c r="G26" s="35">
        <f t="shared" si="10"/>
        <v>19695.2</v>
      </c>
      <c r="H26" s="35">
        <f t="shared" si="10"/>
        <v>21419</v>
      </c>
      <c r="I26" s="35">
        <f t="shared" si="10"/>
        <v>31722.799999999999</v>
      </c>
      <c r="J26" s="35">
        <f t="shared" si="10"/>
        <v>42806.6</v>
      </c>
      <c r="K26" s="35">
        <f t="shared" si="10"/>
        <v>50770.400000000001</v>
      </c>
      <c r="L26" s="35">
        <f t="shared" si="10"/>
        <v>59514.2</v>
      </c>
      <c r="M26" s="35">
        <f t="shared" si="10"/>
        <v>69038</v>
      </c>
      <c r="N26" s="35">
        <f t="shared" si="10"/>
        <v>79341.8</v>
      </c>
      <c r="O26" s="36">
        <f t="shared" si="10"/>
        <v>89879.6</v>
      </c>
      <c r="P26" s="35">
        <f t="shared" si="10"/>
        <v>96431.6</v>
      </c>
      <c r="Q26" s="35">
        <f t="shared" si="10"/>
        <v>103763.6</v>
      </c>
      <c r="R26" s="35">
        <f t="shared" si="10"/>
        <v>111875.6</v>
      </c>
      <c r="S26" s="35">
        <f t="shared" si="10"/>
        <v>120767.6</v>
      </c>
      <c r="T26" s="35">
        <f t="shared" si="10"/>
        <v>126539.6</v>
      </c>
      <c r="U26" s="35">
        <f t="shared" si="10"/>
        <v>140891.6</v>
      </c>
      <c r="V26" s="35">
        <f t="shared" si="10"/>
        <v>156023.6</v>
      </c>
      <c r="W26" s="35">
        <f t="shared" si="10"/>
        <v>168035.6</v>
      </c>
      <c r="X26" s="35">
        <f t="shared" si="10"/>
        <v>180827.6</v>
      </c>
      <c r="Y26" s="35">
        <f t="shared" si="10"/>
        <v>194399.6</v>
      </c>
      <c r="Z26" s="35">
        <f t="shared" si="10"/>
        <v>208751.6</v>
      </c>
      <c r="AA26" s="36">
        <f t="shared" si="10"/>
        <v>223883.6</v>
      </c>
      <c r="AB26" s="18"/>
      <c r="AC26" s="18"/>
      <c r="AD26" s="18"/>
      <c r="AE26" s="18"/>
      <c r="AF26" s="18"/>
    </row>
    <row r="27" spans="1:32" ht="14.25" customHeight="1" x14ac:dyDescent="0.3">
      <c r="A27" s="18"/>
      <c r="B27" s="18"/>
      <c r="C27" s="18"/>
      <c r="D27" s="18"/>
      <c r="E27" s="18"/>
      <c r="F27" s="18"/>
      <c r="G27" s="18"/>
      <c r="H27" s="18"/>
      <c r="I27" s="18"/>
      <c r="J27" s="18"/>
      <c r="K27" s="18"/>
      <c r="L27" s="18"/>
      <c r="M27" s="18"/>
      <c r="N27" s="18"/>
      <c r="O27" s="33"/>
      <c r="P27" s="18"/>
      <c r="Q27" s="18"/>
      <c r="R27" s="18"/>
      <c r="S27" s="18"/>
      <c r="T27" s="18"/>
      <c r="U27" s="18"/>
      <c r="V27" s="18"/>
      <c r="W27" s="18"/>
      <c r="X27" s="18"/>
      <c r="Y27" s="18"/>
      <c r="Z27" s="18"/>
      <c r="AA27" s="33"/>
      <c r="AB27" s="18"/>
      <c r="AC27" s="18"/>
      <c r="AD27" s="18"/>
      <c r="AE27" s="18"/>
      <c r="AF27" s="18"/>
    </row>
    <row r="28" spans="1:32" ht="14.25" customHeight="1" x14ac:dyDescent="0.3">
      <c r="A28" s="18"/>
      <c r="B28" s="18" t="s">
        <v>68</v>
      </c>
      <c r="C28" s="56">
        <v>0</v>
      </c>
      <c r="D28" s="18">
        <f t="shared" ref="D28:AA28" si="11">C28</f>
        <v>0</v>
      </c>
      <c r="E28" s="18">
        <f t="shared" si="11"/>
        <v>0</v>
      </c>
      <c r="F28" s="18">
        <f t="shared" si="11"/>
        <v>0</v>
      </c>
      <c r="G28" s="18">
        <f t="shared" si="11"/>
        <v>0</v>
      </c>
      <c r="H28" s="18">
        <f t="shared" si="11"/>
        <v>0</v>
      </c>
      <c r="I28" s="18">
        <f t="shared" si="11"/>
        <v>0</v>
      </c>
      <c r="J28" s="18">
        <f t="shared" si="11"/>
        <v>0</v>
      </c>
      <c r="K28" s="18">
        <f t="shared" si="11"/>
        <v>0</v>
      </c>
      <c r="L28" s="18">
        <f t="shared" si="11"/>
        <v>0</v>
      </c>
      <c r="M28" s="18">
        <f t="shared" si="11"/>
        <v>0</v>
      </c>
      <c r="N28" s="18">
        <f t="shared" si="11"/>
        <v>0</v>
      </c>
      <c r="O28" s="33">
        <f t="shared" si="11"/>
        <v>0</v>
      </c>
      <c r="P28" s="18">
        <f t="shared" si="11"/>
        <v>0</v>
      </c>
      <c r="Q28" s="18">
        <f t="shared" si="11"/>
        <v>0</v>
      </c>
      <c r="R28" s="18">
        <f t="shared" si="11"/>
        <v>0</v>
      </c>
      <c r="S28" s="18">
        <f t="shared" si="11"/>
        <v>0</v>
      </c>
      <c r="T28" s="18">
        <f t="shared" si="11"/>
        <v>0</v>
      </c>
      <c r="U28" s="18">
        <f t="shared" si="11"/>
        <v>0</v>
      </c>
      <c r="V28" s="18">
        <f t="shared" si="11"/>
        <v>0</v>
      </c>
      <c r="W28" s="18">
        <f t="shared" si="11"/>
        <v>0</v>
      </c>
      <c r="X28" s="18">
        <f t="shared" si="11"/>
        <v>0</v>
      </c>
      <c r="Y28" s="18">
        <f t="shared" si="11"/>
        <v>0</v>
      </c>
      <c r="Z28" s="18">
        <f t="shared" si="11"/>
        <v>0</v>
      </c>
      <c r="AA28" s="33">
        <f t="shared" si="11"/>
        <v>0</v>
      </c>
      <c r="AB28" s="18"/>
      <c r="AC28" s="18"/>
      <c r="AD28" s="18"/>
      <c r="AE28" s="18"/>
      <c r="AF28" s="18"/>
    </row>
    <row r="29" spans="1:32" ht="14.25" customHeight="1" x14ac:dyDescent="0.3">
      <c r="A29" s="35"/>
      <c r="B29" s="35" t="s">
        <v>69</v>
      </c>
      <c r="C29" s="35">
        <f t="shared" ref="C29:AA29" si="12">SUM(C28)</f>
        <v>0</v>
      </c>
      <c r="D29" s="35">
        <f t="shared" si="12"/>
        <v>0</v>
      </c>
      <c r="E29" s="35">
        <f t="shared" si="12"/>
        <v>0</v>
      </c>
      <c r="F29" s="35">
        <f t="shared" si="12"/>
        <v>0</v>
      </c>
      <c r="G29" s="35">
        <f t="shared" si="12"/>
        <v>0</v>
      </c>
      <c r="H29" s="35">
        <f t="shared" si="12"/>
        <v>0</v>
      </c>
      <c r="I29" s="35">
        <f t="shared" si="12"/>
        <v>0</v>
      </c>
      <c r="J29" s="35">
        <f t="shared" si="12"/>
        <v>0</v>
      </c>
      <c r="K29" s="35">
        <f t="shared" si="12"/>
        <v>0</v>
      </c>
      <c r="L29" s="35">
        <f t="shared" si="12"/>
        <v>0</v>
      </c>
      <c r="M29" s="35">
        <f t="shared" si="12"/>
        <v>0</v>
      </c>
      <c r="N29" s="35">
        <f t="shared" si="12"/>
        <v>0</v>
      </c>
      <c r="O29" s="36">
        <f t="shared" si="12"/>
        <v>0</v>
      </c>
      <c r="P29" s="35">
        <f t="shared" si="12"/>
        <v>0</v>
      </c>
      <c r="Q29" s="35">
        <f t="shared" si="12"/>
        <v>0</v>
      </c>
      <c r="R29" s="35">
        <f t="shared" si="12"/>
        <v>0</v>
      </c>
      <c r="S29" s="35">
        <f t="shared" si="12"/>
        <v>0</v>
      </c>
      <c r="T29" s="35">
        <f t="shared" si="12"/>
        <v>0</v>
      </c>
      <c r="U29" s="35">
        <f t="shared" si="12"/>
        <v>0</v>
      </c>
      <c r="V29" s="35">
        <f t="shared" si="12"/>
        <v>0</v>
      </c>
      <c r="W29" s="35">
        <f t="shared" si="12"/>
        <v>0</v>
      </c>
      <c r="X29" s="35">
        <f t="shared" si="12"/>
        <v>0</v>
      </c>
      <c r="Y29" s="35">
        <f t="shared" si="12"/>
        <v>0</v>
      </c>
      <c r="Z29" s="35">
        <f t="shared" si="12"/>
        <v>0</v>
      </c>
      <c r="AA29" s="36">
        <f t="shared" si="12"/>
        <v>0</v>
      </c>
      <c r="AB29" s="18"/>
      <c r="AC29" s="18"/>
      <c r="AD29" s="18"/>
      <c r="AE29" s="18"/>
      <c r="AF29" s="18"/>
    </row>
    <row r="30" spans="1:32" ht="14.25" customHeight="1" x14ac:dyDescent="0.3">
      <c r="A30" s="18"/>
      <c r="B30" s="18"/>
      <c r="C30" s="18"/>
      <c r="D30" s="18"/>
      <c r="E30" s="18"/>
      <c r="F30" s="18"/>
      <c r="G30" s="18"/>
      <c r="H30" s="18"/>
      <c r="I30" s="18"/>
      <c r="J30" s="18"/>
      <c r="K30" s="18"/>
      <c r="L30" s="18"/>
      <c r="M30" s="18"/>
      <c r="N30" s="18"/>
      <c r="O30" s="33"/>
      <c r="P30" s="18"/>
      <c r="Q30" s="18"/>
      <c r="R30" s="18"/>
      <c r="S30" s="18"/>
      <c r="T30" s="18"/>
      <c r="U30" s="18"/>
      <c r="V30" s="18"/>
      <c r="W30" s="18"/>
      <c r="X30" s="18"/>
      <c r="Y30" s="18"/>
      <c r="Z30" s="18"/>
      <c r="AA30" s="33"/>
      <c r="AB30" s="18"/>
      <c r="AC30" s="18"/>
      <c r="AD30" s="18"/>
      <c r="AE30" s="18"/>
      <c r="AF30" s="18"/>
    </row>
    <row r="31" spans="1:32" ht="14.25" customHeight="1" x14ac:dyDescent="0.3">
      <c r="A31" s="18"/>
      <c r="B31" s="18" t="s">
        <v>70</v>
      </c>
      <c r="C31" s="56">
        <v>0</v>
      </c>
      <c r="D31" s="56">
        <f t="shared" ref="D31:AA31" si="13">C31</f>
        <v>0</v>
      </c>
      <c r="E31" s="56">
        <f t="shared" si="13"/>
        <v>0</v>
      </c>
      <c r="F31" s="56">
        <f t="shared" si="13"/>
        <v>0</v>
      </c>
      <c r="G31" s="56">
        <f t="shared" si="13"/>
        <v>0</v>
      </c>
      <c r="H31" s="56">
        <f t="shared" si="13"/>
        <v>0</v>
      </c>
      <c r="I31" s="56">
        <f t="shared" si="13"/>
        <v>0</v>
      </c>
      <c r="J31" s="56">
        <f t="shared" si="13"/>
        <v>0</v>
      </c>
      <c r="K31" s="56">
        <f t="shared" si="13"/>
        <v>0</v>
      </c>
      <c r="L31" s="56">
        <f t="shared" si="13"/>
        <v>0</v>
      </c>
      <c r="M31" s="56">
        <f t="shared" si="13"/>
        <v>0</v>
      </c>
      <c r="N31" s="56">
        <f t="shared" si="13"/>
        <v>0</v>
      </c>
      <c r="O31" s="33">
        <f t="shared" si="13"/>
        <v>0</v>
      </c>
      <c r="P31" s="56">
        <f t="shared" si="13"/>
        <v>0</v>
      </c>
      <c r="Q31" s="56">
        <f t="shared" si="13"/>
        <v>0</v>
      </c>
      <c r="R31" s="56">
        <f t="shared" si="13"/>
        <v>0</v>
      </c>
      <c r="S31" s="56">
        <f t="shared" si="13"/>
        <v>0</v>
      </c>
      <c r="T31" s="56">
        <f t="shared" si="13"/>
        <v>0</v>
      </c>
      <c r="U31" s="56">
        <f t="shared" si="13"/>
        <v>0</v>
      </c>
      <c r="V31" s="56">
        <f t="shared" si="13"/>
        <v>0</v>
      </c>
      <c r="W31" s="56">
        <f t="shared" si="13"/>
        <v>0</v>
      </c>
      <c r="X31" s="56">
        <f t="shared" si="13"/>
        <v>0</v>
      </c>
      <c r="Y31" s="56">
        <f t="shared" si="13"/>
        <v>0</v>
      </c>
      <c r="Z31" s="56">
        <f t="shared" si="13"/>
        <v>0</v>
      </c>
      <c r="AA31" s="33">
        <f t="shared" si="13"/>
        <v>0</v>
      </c>
      <c r="AB31" s="18"/>
      <c r="AC31" s="18"/>
      <c r="AD31" s="18"/>
      <c r="AE31" s="18"/>
      <c r="AF31" s="18"/>
    </row>
    <row r="32" spans="1:32" ht="14.25" customHeight="1" x14ac:dyDescent="0.3">
      <c r="A32" s="35"/>
      <c r="B32" s="35" t="s">
        <v>71</v>
      </c>
      <c r="C32" s="35">
        <f t="shared" ref="C32:AA32" si="14">SUM(C31)</f>
        <v>0</v>
      </c>
      <c r="D32" s="35">
        <f t="shared" si="14"/>
        <v>0</v>
      </c>
      <c r="E32" s="35">
        <f t="shared" si="14"/>
        <v>0</v>
      </c>
      <c r="F32" s="35">
        <f t="shared" si="14"/>
        <v>0</v>
      </c>
      <c r="G32" s="35">
        <f t="shared" si="14"/>
        <v>0</v>
      </c>
      <c r="H32" s="35">
        <f t="shared" si="14"/>
        <v>0</v>
      </c>
      <c r="I32" s="35">
        <f t="shared" si="14"/>
        <v>0</v>
      </c>
      <c r="J32" s="35">
        <f t="shared" si="14"/>
        <v>0</v>
      </c>
      <c r="K32" s="35">
        <f t="shared" si="14"/>
        <v>0</v>
      </c>
      <c r="L32" s="35">
        <f t="shared" si="14"/>
        <v>0</v>
      </c>
      <c r="M32" s="35">
        <f t="shared" si="14"/>
        <v>0</v>
      </c>
      <c r="N32" s="35">
        <f t="shared" si="14"/>
        <v>0</v>
      </c>
      <c r="O32" s="36">
        <f t="shared" si="14"/>
        <v>0</v>
      </c>
      <c r="P32" s="35">
        <f t="shared" si="14"/>
        <v>0</v>
      </c>
      <c r="Q32" s="35">
        <f t="shared" si="14"/>
        <v>0</v>
      </c>
      <c r="R32" s="35">
        <f t="shared" si="14"/>
        <v>0</v>
      </c>
      <c r="S32" s="35">
        <f t="shared" si="14"/>
        <v>0</v>
      </c>
      <c r="T32" s="35">
        <f t="shared" si="14"/>
        <v>0</v>
      </c>
      <c r="U32" s="35">
        <f t="shared" si="14"/>
        <v>0</v>
      </c>
      <c r="V32" s="35">
        <f t="shared" si="14"/>
        <v>0</v>
      </c>
      <c r="W32" s="35">
        <f t="shared" si="14"/>
        <v>0</v>
      </c>
      <c r="X32" s="35">
        <f t="shared" si="14"/>
        <v>0</v>
      </c>
      <c r="Y32" s="35">
        <f t="shared" si="14"/>
        <v>0</v>
      </c>
      <c r="Z32" s="35">
        <f t="shared" si="14"/>
        <v>0</v>
      </c>
      <c r="AA32" s="36">
        <f t="shared" si="14"/>
        <v>0</v>
      </c>
      <c r="AB32" s="18"/>
      <c r="AC32" s="18"/>
      <c r="AD32" s="18"/>
      <c r="AE32" s="18"/>
      <c r="AF32" s="18"/>
    </row>
    <row r="33" spans="1:32" ht="14.25" customHeight="1" x14ac:dyDescent="0.3">
      <c r="A33" s="18"/>
      <c r="B33" s="18"/>
      <c r="C33" s="18"/>
      <c r="D33" s="18"/>
      <c r="E33" s="18"/>
      <c r="F33" s="18"/>
      <c r="G33" s="18"/>
      <c r="H33" s="18"/>
      <c r="I33" s="18"/>
      <c r="J33" s="18"/>
      <c r="K33" s="18"/>
      <c r="L33" s="18"/>
      <c r="M33" s="18"/>
      <c r="N33" s="18"/>
      <c r="O33" s="33"/>
      <c r="P33" s="18"/>
      <c r="Q33" s="18"/>
      <c r="R33" s="18"/>
      <c r="S33" s="18"/>
      <c r="T33" s="18"/>
      <c r="U33" s="18"/>
      <c r="V33" s="18"/>
      <c r="W33" s="18"/>
      <c r="X33" s="18"/>
      <c r="Y33" s="18"/>
      <c r="Z33" s="18"/>
      <c r="AA33" s="33"/>
      <c r="AB33" s="18"/>
      <c r="AC33" s="18"/>
      <c r="AD33" s="18"/>
      <c r="AE33" s="18"/>
      <c r="AF33" s="18"/>
    </row>
    <row r="34" spans="1:32" ht="14.25" customHeight="1" x14ac:dyDescent="0.3">
      <c r="A34" s="18"/>
      <c r="B34" s="18" t="s">
        <v>72</v>
      </c>
      <c r="C34" s="56">
        <v>0</v>
      </c>
      <c r="D34" s="18">
        <f t="shared" ref="D34:AA34" si="15">C34</f>
        <v>0</v>
      </c>
      <c r="E34" s="18">
        <f t="shared" si="15"/>
        <v>0</v>
      </c>
      <c r="F34" s="18">
        <f t="shared" si="15"/>
        <v>0</v>
      </c>
      <c r="G34" s="18">
        <f t="shared" si="15"/>
        <v>0</v>
      </c>
      <c r="H34" s="18">
        <f t="shared" si="15"/>
        <v>0</v>
      </c>
      <c r="I34" s="18">
        <f t="shared" si="15"/>
        <v>0</v>
      </c>
      <c r="J34" s="18">
        <f t="shared" si="15"/>
        <v>0</v>
      </c>
      <c r="K34" s="18">
        <f t="shared" si="15"/>
        <v>0</v>
      </c>
      <c r="L34" s="18">
        <f t="shared" si="15"/>
        <v>0</v>
      </c>
      <c r="M34" s="18">
        <f t="shared" si="15"/>
        <v>0</v>
      </c>
      <c r="N34" s="18">
        <f t="shared" si="15"/>
        <v>0</v>
      </c>
      <c r="O34" s="33">
        <f t="shared" si="15"/>
        <v>0</v>
      </c>
      <c r="P34" s="18">
        <f t="shared" si="15"/>
        <v>0</v>
      </c>
      <c r="Q34" s="18">
        <f t="shared" si="15"/>
        <v>0</v>
      </c>
      <c r="R34" s="18">
        <f t="shared" si="15"/>
        <v>0</v>
      </c>
      <c r="S34" s="18">
        <f t="shared" si="15"/>
        <v>0</v>
      </c>
      <c r="T34" s="18">
        <f t="shared" si="15"/>
        <v>0</v>
      </c>
      <c r="U34" s="18">
        <f t="shared" si="15"/>
        <v>0</v>
      </c>
      <c r="V34" s="18">
        <f t="shared" si="15"/>
        <v>0</v>
      </c>
      <c r="W34" s="18">
        <f t="shared" si="15"/>
        <v>0</v>
      </c>
      <c r="X34" s="18">
        <f t="shared" si="15"/>
        <v>0</v>
      </c>
      <c r="Y34" s="18">
        <f t="shared" si="15"/>
        <v>0</v>
      </c>
      <c r="Z34" s="18">
        <f t="shared" si="15"/>
        <v>0</v>
      </c>
      <c r="AA34" s="33">
        <f t="shared" si="15"/>
        <v>0</v>
      </c>
      <c r="AB34" s="18"/>
      <c r="AC34" s="18"/>
      <c r="AD34" s="18"/>
      <c r="AE34" s="18"/>
      <c r="AF34" s="18"/>
    </row>
    <row r="35" spans="1:32" ht="14.25" customHeight="1" x14ac:dyDescent="0.3">
      <c r="A35" s="18"/>
      <c r="B35" s="18" t="s">
        <v>70</v>
      </c>
      <c r="C35" s="56">
        <v>0</v>
      </c>
      <c r="D35" s="18">
        <f>Notes!D67</f>
        <v>21242.5</v>
      </c>
      <c r="E35" s="18">
        <f>Notes!E67</f>
        <v>33392.5</v>
      </c>
      <c r="F35" s="18">
        <f>Notes!F67</f>
        <v>45792.5</v>
      </c>
      <c r="G35" s="18">
        <f>Notes!G67</f>
        <v>58442.5</v>
      </c>
      <c r="H35" s="18">
        <f>Notes!H67</f>
        <v>70092.5</v>
      </c>
      <c r="I35" s="18">
        <f>Notes!I67</f>
        <v>84492.5</v>
      </c>
      <c r="J35" s="18">
        <f>Notes!J67</f>
        <v>97892.5</v>
      </c>
      <c r="K35" s="18">
        <f>Notes!K67</f>
        <v>36392.5</v>
      </c>
      <c r="L35" s="18">
        <f>Notes!L67</f>
        <v>50292.5</v>
      </c>
      <c r="M35" s="18">
        <f>Notes!M67</f>
        <v>64442.5</v>
      </c>
      <c r="N35" s="18">
        <f>Notes!N67</f>
        <v>78842.5</v>
      </c>
      <c r="O35" s="33">
        <f>Notes!O67</f>
        <v>93317.5</v>
      </c>
      <c r="P35" s="18">
        <f>Notes!P67</f>
        <v>108282.5</v>
      </c>
      <c r="Q35" s="18">
        <f>Notes!Q67</f>
        <v>108282.5</v>
      </c>
      <c r="R35" s="18">
        <f>Notes!R67</f>
        <v>38782.5</v>
      </c>
      <c r="S35" s="18">
        <f>Notes!S67</f>
        <v>53507.5</v>
      </c>
      <c r="T35" s="18">
        <f>Notes!T67</f>
        <v>68482.5</v>
      </c>
      <c r="U35" s="18">
        <f>Notes!U67</f>
        <v>82457.5</v>
      </c>
      <c r="V35" s="18">
        <f>Notes!V67</f>
        <v>99182.5</v>
      </c>
      <c r="W35" s="18">
        <f>Notes!W67</f>
        <v>116157.5</v>
      </c>
      <c r="X35" s="18">
        <f>Notes!X67</f>
        <v>43032.5</v>
      </c>
      <c r="Y35" s="18">
        <f>Notes!Y67</f>
        <v>59257.5</v>
      </c>
      <c r="Z35" s="18">
        <f>Notes!Z67</f>
        <v>75732.5</v>
      </c>
      <c r="AA35" s="33">
        <f>Notes!AA67</f>
        <v>92457.5</v>
      </c>
      <c r="AB35" s="18"/>
      <c r="AC35" s="18"/>
      <c r="AD35" s="18"/>
      <c r="AE35" s="18"/>
      <c r="AF35" s="18"/>
    </row>
    <row r="36" spans="1:32" ht="14.25" customHeight="1" x14ac:dyDescent="0.3">
      <c r="A36" s="18"/>
      <c r="B36" s="18" t="s">
        <v>58</v>
      </c>
      <c r="C36" s="56">
        <v>0</v>
      </c>
      <c r="D36" s="18">
        <f t="shared" ref="D36:AA36" si="16">C36</f>
        <v>0</v>
      </c>
      <c r="E36" s="18">
        <f t="shared" si="16"/>
        <v>0</v>
      </c>
      <c r="F36" s="18">
        <f t="shared" si="16"/>
        <v>0</v>
      </c>
      <c r="G36" s="18">
        <f t="shared" si="16"/>
        <v>0</v>
      </c>
      <c r="H36" s="18">
        <f t="shared" si="16"/>
        <v>0</v>
      </c>
      <c r="I36" s="18">
        <f t="shared" si="16"/>
        <v>0</v>
      </c>
      <c r="J36" s="18">
        <f t="shared" si="16"/>
        <v>0</v>
      </c>
      <c r="K36" s="18">
        <f t="shared" si="16"/>
        <v>0</v>
      </c>
      <c r="L36" s="18">
        <f t="shared" si="16"/>
        <v>0</v>
      </c>
      <c r="M36" s="18">
        <f t="shared" si="16"/>
        <v>0</v>
      </c>
      <c r="N36" s="18">
        <f t="shared" si="16"/>
        <v>0</v>
      </c>
      <c r="O36" s="33">
        <f t="shared" si="16"/>
        <v>0</v>
      </c>
      <c r="P36" s="18">
        <f t="shared" si="16"/>
        <v>0</v>
      </c>
      <c r="Q36" s="18">
        <f t="shared" si="16"/>
        <v>0</v>
      </c>
      <c r="R36" s="18">
        <f t="shared" si="16"/>
        <v>0</v>
      </c>
      <c r="S36" s="18">
        <f t="shared" si="16"/>
        <v>0</v>
      </c>
      <c r="T36" s="18">
        <f t="shared" si="16"/>
        <v>0</v>
      </c>
      <c r="U36" s="18">
        <f t="shared" si="16"/>
        <v>0</v>
      </c>
      <c r="V36" s="18">
        <f t="shared" si="16"/>
        <v>0</v>
      </c>
      <c r="W36" s="18">
        <f t="shared" si="16"/>
        <v>0</v>
      </c>
      <c r="X36" s="18">
        <f t="shared" si="16"/>
        <v>0</v>
      </c>
      <c r="Y36" s="18">
        <f t="shared" si="16"/>
        <v>0</v>
      </c>
      <c r="Z36" s="18">
        <f t="shared" si="16"/>
        <v>0</v>
      </c>
      <c r="AA36" s="33">
        <f t="shared" si="16"/>
        <v>0</v>
      </c>
      <c r="AB36" s="18"/>
      <c r="AC36" s="18"/>
      <c r="AD36" s="18"/>
      <c r="AE36" s="18"/>
      <c r="AF36" s="18"/>
    </row>
    <row r="37" spans="1:32" ht="14.25" customHeight="1" x14ac:dyDescent="0.3">
      <c r="A37" s="35"/>
      <c r="B37" s="50" t="s">
        <v>73</v>
      </c>
      <c r="C37" s="35">
        <f t="shared" ref="C37:AA37" si="17">SUM(C34:C36)</f>
        <v>0</v>
      </c>
      <c r="D37" s="35">
        <f t="shared" si="17"/>
        <v>21242.5</v>
      </c>
      <c r="E37" s="35">
        <f t="shared" si="17"/>
        <v>33392.5</v>
      </c>
      <c r="F37" s="35">
        <f t="shared" si="17"/>
        <v>45792.5</v>
      </c>
      <c r="G37" s="35">
        <f t="shared" si="17"/>
        <v>58442.5</v>
      </c>
      <c r="H37" s="35">
        <f t="shared" si="17"/>
        <v>70092.5</v>
      </c>
      <c r="I37" s="35">
        <f t="shared" si="17"/>
        <v>84492.5</v>
      </c>
      <c r="J37" s="35">
        <f t="shared" si="17"/>
        <v>97892.5</v>
      </c>
      <c r="K37" s="35">
        <f t="shared" si="17"/>
        <v>36392.5</v>
      </c>
      <c r="L37" s="35">
        <f t="shared" si="17"/>
        <v>50292.5</v>
      </c>
      <c r="M37" s="35">
        <f t="shared" si="17"/>
        <v>64442.5</v>
      </c>
      <c r="N37" s="35">
        <f t="shared" si="17"/>
        <v>78842.5</v>
      </c>
      <c r="O37" s="36">
        <f t="shared" si="17"/>
        <v>93317.5</v>
      </c>
      <c r="P37" s="35">
        <f t="shared" si="17"/>
        <v>108282.5</v>
      </c>
      <c r="Q37" s="35">
        <f t="shared" si="17"/>
        <v>108282.5</v>
      </c>
      <c r="R37" s="35">
        <f t="shared" si="17"/>
        <v>38782.5</v>
      </c>
      <c r="S37" s="35">
        <f t="shared" si="17"/>
        <v>53507.5</v>
      </c>
      <c r="T37" s="35">
        <f t="shared" si="17"/>
        <v>68482.5</v>
      </c>
      <c r="U37" s="35">
        <f t="shared" si="17"/>
        <v>82457.5</v>
      </c>
      <c r="V37" s="35">
        <f t="shared" si="17"/>
        <v>99182.5</v>
      </c>
      <c r="W37" s="35">
        <f t="shared" si="17"/>
        <v>116157.5</v>
      </c>
      <c r="X37" s="35">
        <f t="shared" si="17"/>
        <v>43032.5</v>
      </c>
      <c r="Y37" s="35">
        <f t="shared" si="17"/>
        <v>59257.5</v>
      </c>
      <c r="Z37" s="35">
        <f t="shared" si="17"/>
        <v>75732.5</v>
      </c>
      <c r="AA37" s="36">
        <f t="shared" si="17"/>
        <v>92457.5</v>
      </c>
      <c r="AB37" s="18"/>
      <c r="AC37" s="18"/>
      <c r="AD37" s="18"/>
      <c r="AE37" s="18"/>
      <c r="AF37" s="18"/>
    </row>
    <row r="38" spans="1:32" ht="14.25" customHeight="1"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4.25" customHeight="1" x14ac:dyDescent="0.3">
      <c r="A39" s="35"/>
      <c r="B39" s="35" t="s">
        <v>74</v>
      </c>
      <c r="C39" s="35">
        <f t="shared" ref="C39:AA39" si="18">C32+C37</f>
        <v>0</v>
      </c>
      <c r="D39" s="35">
        <f t="shared" si="18"/>
        <v>21242.5</v>
      </c>
      <c r="E39" s="35">
        <f t="shared" si="18"/>
        <v>33392.5</v>
      </c>
      <c r="F39" s="35">
        <f t="shared" si="18"/>
        <v>45792.5</v>
      </c>
      <c r="G39" s="35">
        <f t="shared" si="18"/>
        <v>58442.5</v>
      </c>
      <c r="H39" s="35">
        <f t="shared" si="18"/>
        <v>70092.5</v>
      </c>
      <c r="I39" s="35">
        <f t="shared" si="18"/>
        <v>84492.5</v>
      </c>
      <c r="J39" s="35">
        <f t="shared" si="18"/>
        <v>97892.5</v>
      </c>
      <c r="K39" s="35">
        <f t="shared" si="18"/>
        <v>36392.5</v>
      </c>
      <c r="L39" s="35">
        <f t="shared" si="18"/>
        <v>50292.5</v>
      </c>
      <c r="M39" s="35">
        <f t="shared" si="18"/>
        <v>64442.5</v>
      </c>
      <c r="N39" s="35">
        <f t="shared" si="18"/>
        <v>78842.5</v>
      </c>
      <c r="O39" s="36">
        <f t="shared" si="18"/>
        <v>93317.5</v>
      </c>
      <c r="P39" s="35">
        <f t="shared" si="18"/>
        <v>108282.5</v>
      </c>
      <c r="Q39" s="35">
        <f t="shared" si="18"/>
        <v>108282.5</v>
      </c>
      <c r="R39" s="35">
        <f t="shared" si="18"/>
        <v>38782.5</v>
      </c>
      <c r="S39" s="35">
        <f t="shared" si="18"/>
        <v>53507.5</v>
      </c>
      <c r="T39" s="35">
        <f t="shared" si="18"/>
        <v>68482.5</v>
      </c>
      <c r="U39" s="35">
        <f t="shared" si="18"/>
        <v>82457.5</v>
      </c>
      <c r="V39" s="35">
        <f t="shared" si="18"/>
        <v>99182.5</v>
      </c>
      <c r="W39" s="35">
        <f t="shared" si="18"/>
        <v>116157.5</v>
      </c>
      <c r="X39" s="35">
        <f t="shared" si="18"/>
        <v>43032.5</v>
      </c>
      <c r="Y39" s="35">
        <f t="shared" si="18"/>
        <v>59257.5</v>
      </c>
      <c r="Z39" s="35">
        <f t="shared" si="18"/>
        <v>75732.5</v>
      </c>
      <c r="AA39" s="36">
        <f t="shared" si="18"/>
        <v>92457.5</v>
      </c>
      <c r="AB39" s="18"/>
      <c r="AC39" s="18"/>
      <c r="AD39" s="18"/>
      <c r="AE39" s="18"/>
      <c r="AF39" s="18"/>
    </row>
    <row r="40" spans="1:32" ht="14.25" customHeight="1"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2" ht="14.25" customHeight="1" x14ac:dyDescent="0.3">
      <c r="A41" s="29"/>
      <c r="B41" s="29" t="s">
        <v>75</v>
      </c>
      <c r="C41" s="29">
        <f t="shared" ref="C41:AA41" si="19">C39+C26+C29</f>
        <v>5000</v>
      </c>
      <c r="D41" s="29">
        <f t="shared" si="19"/>
        <v>28746.3</v>
      </c>
      <c r="E41" s="29">
        <f t="shared" si="19"/>
        <v>44180.1</v>
      </c>
      <c r="F41" s="29">
        <f t="shared" si="19"/>
        <v>60643.9</v>
      </c>
      <c r="G41" s="29">
        <f t="shared" si="19"/>
        <v>78137.7</v>
      </c>
      <c r="H41" s="29">
        <f t="shared" si="19"/>
        <v>91511.5</v>
      </c>
      <c r="I41" s="29">
        <f t="shared" si="19"/>
        <v>116215.3</v>
      </c>
      <c r="J41" s="29">
        <f t="shared" si="19"/>
        <v>140699.1</v>
      </c>
      <c r="K41" s="29">
        <f t="shared" si="19"/>
        <v>87162.9</v>
      </c>
      <c r="L41" s="29">
        <f t="shared" si="19"/>
        <v>109806.7</v>
      </c>
      <c r="M41" s="29">
        <f t="shared" si="19"/>
        <v>133480.5</v>
      </c>
      <c r="N41" s="29">
        <f t="shared" si="19"/>
        <v>158184.29999999999</v>
      </c>
      <c r="O41" s="42">
        <f t="shared" si="19"/>
        <v>183197.1</v>
      </c>
      <c r="P41" s="29">
        <f t="shared" si="19"/>
        <v>204714.1</v>
      </c>
      <c r="Q41" s="29">
        <f t="shared" si="19"/>
        <v>212046.1</v>
      </c>
      <c r="R41" s="29">
        <f t="shared" si="19"/>
        <v>150658.1</v>
      </c>
      <c r="S41" s="29">
        <f t="shared" si="19"/>
        <v>174275.1</v>
      </c>
      <c r="T41" s="29">
        <f t="shared" si="19"/>
        <v>195022.1</v>
      </c>
      <c r="U41" s="29">
        <f t="shared" si="19"/>
        <v>223349.1</v>
      </c>
      <c r="V41" s="29">
        <f t="shared" si="19"/>
        <v>255206.1</v>
      </c>
      <c r="W41" s="29">
        <f t="shared" si="19"/>
        <v>284193.09999999998</v>
      </c>
      <c r="X41" s="29">
        <f t="shared" si="19"/>
        <v>223860.1</v>
      </c>
      <c r="Y41" s="29">
        <f t="shared" si="19"/>
        <v>253657.1</v>
      </c>
      <c r="Z41" s="29">
        <f t="shared" si="19"/>
        <v>284484.09999999998</v>
      </c>
      <c r="AA41" s="42">
        <f t="shared" si="19"/>
        <v>316341.09999999998</v>
      </c>
      <c r="AB41" s="18"/>
      <c r="AC41" s="18"/>
      <c r="AD41" s="18"/>
      <c r="AE41" s="18"/>
      <c r="AF41" s="18"/>
    </row>
    <row r="42" spans="1:32" ht="14.25" customHeight="1"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1:32" ht="14.25" customHeight="1"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2" ht="14.25" customHeight="1" x14ac:dyDescent="0.3">
      <c r="A44" s="29"/>
      <c r="B44" s="21" t="s">
        <v>76</v>
      </c>
      <c r="C44" s="29">
        <f t="shared" ref="C44:AA44" si="20">ROUND(C17-C41,0)</f>
        <v>0</v>
      </c>
      <c r="D44" s="29">
        <f t="shared" si="20"/>
        <v>0</v>
      </c>
      <c r="E44" s="29">
        <f t="shared" si="20"/>
        <v>0</v>
      </c>
      <c r="F44" s="29">
        <f t="shared" si="20"/>
        <v>0</v>
      </c>
      <c r="G44" s="29">
        <f t="shared" si="20"/>
        <v>0</v>
      </c>
      <c r="H44" s="29">
        <f t="shared" si="20"/>
        <v>0</v>
      </c>
      <c r="I44" s="29">
        <f t="shared" si="20"/>
        <v>0</v>
      </c>
      <c r="J44" s="29">
        <f t="shared" si="20"/>
        <v>0</v>
      </c>
      <c r="K44" s="29">
        <f t="shared" si="20"/>
        <v>0</v>
      </c>
      <c r="L44" s="29">
        <f t="shared" si="20"/>
        <v>0</v>
      </c>
      <c r="M44" s="29">
        <f t="shared" si="20"/>
        <v>0</v>
      </c>
      <c r="N44" s="29">
        <f t="shared" si="20"/>
        <v>0</v>
      </c>
      <c r="O44" s="29">
        <f t="shared" si="20"/>
        <v>0</v>
      </c>
      <c r="P44" s="29">
        <f t="shared" si="20"/>
        <v>0</v>
      </c>
      <c r="Q44" s="29">
        <f t="shared" si="20"/>
        <v>0</v>
      </c>
      <c r="R44" s="29">
        <f t="shared" si="20"/>
        <v>0</v>
      </c>
      <c r="S44" s="29">
        <f t="shared" si="20"/>
        <v>0</v>
      </c>
      <c r="T44" s="29">
        <f t="shared" si="20"/>
        <v>0</v>
      </c>
      <c r="U44" s="29">
        <f t="shared" si="20"/>
        <v>0</v>
      </c>
      <c r="V44" s="29">
        <f t="shared" si="20"/>
        <v>0</v>
      </c>
      <c r="W44" s="29">
        <f t="shared" si="20"/>
        <v>0</v>
      </c>
      <c r="X44" s="29">
        <f t="shared" si="20"/>
        <v>0</v>
      </c>
      <c r="Y44" s="29">
        <f t="shared" si="20"/>
        <v>0</v>
      </c>
      <c r="Z44" s="29">
        <f t="shared" si="20"/>
        <v>0</v>
      </c>
      <c r="AA44" s="29">
        <f t="shared" si="20"/>
        <v>0</v>
      </c>
      <c r="AB44" s="18"/>
      <c r="AC44" s="18"/>
      <c r="AD44" s="18"/>
      <c r="AE44" s="18"/>
      <c r="AF44" s="18"/>
    </row>
    <row r="45" spans="1:32" ht="14.25" customHeight="1"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2" ht="14.25" customHeight="1"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1:32" ht="14.25" customHeight="1" x14ac:dyDescent="0.3">
      <c r="A47" s="16" t="s">
        <v>28</v>
      </c>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2" ht="14.25" customHeight="1"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2" ht="14.25" customHeight="1"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row>
    <row r="50" spans="1:32" ht="14.25" customHeight="1" x14ac:dyDescent="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row>
    <row r="51" spans="1:32" ht="14.25" customHeight="1" x14ac:dyDescent="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row>
    <row r="52" spans="1:32" ht="14.25" customHeight="1" x14ac:dyDescent="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row>
    <row r="53" spans="1:32" ht="14.25" customHeight="1" x14ac:dyDescent="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row>
    <row r="54" spans="1:32" ht="14.25" customHeight="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row>
    <row r="55" spans="1:32" ht="14.25" customHeight="1" x14ac:dyDescent="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row>
    <row r="56" spans="1:32" ht="14.25" customHeight="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ht="14.25" customHeight="1" x14ac:dyDescent="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ht="14.25" customHeight="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1:32" ht="14.25" customHeight="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row>
    <row r="60" spans="1:32" ht="14.25" customHeight="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row>
    <row r="61" spans="1:32" ht="14.25" customHeight="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row>
    <row r="62" spans="1:32" ht="14.25" customHeight="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row>
    <row r="63" spans="1:32" ht="14.25" customHeight="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row>
    <row r="64" spans="1:32" ht="14.25" customHeight="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row>
    <row r="65" spans="1:32" ht="14.25" customHeight="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row>
    <row r="66" spans="1:32" ht="14.25" customHeight="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row>
    <row r="67" spans="1:32" ht="14.25" customHeight="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row>
    <row r="68" spans="1:32" ht="14.25" customHeight="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row>
    <row r="69" spans="1:32" ht="14.25" customHeight="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row>
    <row r="70" spans="1:32" ht="14.25" customHeight="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row>
    <row r="71" spans="1:32" ht="14.25" customHeight="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row>
    <row r="72" spans="1:32" ht="14.25" customHeight="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row>
    <row r="73" spans="1:32" ht="14.25" customHeight="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row>
    <row r="74" spans="1:32" ht="14.25" customHeight="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row>
    <row r="75" spans="1:32" ht="14.25" customHeight="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row>
    <row r="76" spans="1:32" ht="14.25" customHeight="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row>
    <row r="77" spans="1:32" ht="14.25" customHeight="1"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row>
    <row r="78" spans="1:32" ht="14.25" customHeight="1" x14ac:dyDescent="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row>
    <row r="79" spans="1:32" ht="14.25" customHeight="1" x14ac:dyDescent="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row>
    <row r="80" spans="1:32" ht="14.25" customHeight="1" x14ac:dyDescent="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row>
    <row r="81" spans="1:32" ht="14.25" customHeight="1" x14ac:dyDescent="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row>
    <row r="82" spans="1:32" ht="14.25" customHeight="1" x14ac:dyDescent="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row>
    <row r="83" spans="1:32" ht="14.25" customHeight="1" x14ac:dyDescent="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row>
    <row r="84" spans="1:32" ht="14.25" customHeight="1" x14ac:dyDescent="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row>
    <row r="85" spans="1:32" ht="14.25" customHeight="1" x14ac:dyDescent="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row>
    <row r="86" spans="1:32" ht="14.25" customHeight="1" x14ac:dyDescent="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row>
    <row r="87" spans="1:32" ht="14.25" customHeight="1" x14ac:dyDescent="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row>
    <row r="88" spans="1:32" ht="14.25" customHeight="1" x14ac:dyDescent="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row>
    <row r="89" spans="1:32" ht="14.25" customHeight="1" x14ac:dyDescent="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row>
    <row r="90" spans="1:32" ht="14.25" customHeight="1" x14ac:dyDescent="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row>
    <row r="91" spans="1:32" ht="14.25" customHeight="1" x14ac:dyDescent="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row>
    <row r="92" spans="1:32" ht="14.25" customHeight="1" x14ac:dyDescent="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row>
    <row r="93" spans="1:32" ht="14.25" customHeight="1" x14ac:dyDescent="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row>
    <row r="94" spans="1:32" ht="14.25" customHeight="1" x14ac:dyDescent="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row>
    <row r="95" spans="1:32" ht="14.25" customHeight="1" x14ac:dyDescent="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row>
    <row r="96" spans="1:32" ht="14.25" customHeight="1" x14ac:dyDescent="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row>
    <row r="97" spans="1:32" ht="14.25" customHeight="1" x14ac:dyDescent="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row>
    <row r="98" spans="1:32" ht="14.25" customHeight="1" x14ac:dyDescent="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row>
    <row r="99" spans="1:32" ht="14.25" customHeight="1" x14ac:dyDescent="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row>
    <row r="100" spans="1:32" ht="14.25" customHeight="1" x14ac:dyDescent="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row>
    <row r="101" spans="1:32" ht="14.25" customHeight="1" x14ac:dyDescent="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row>
    <row r="102" spans="1:32" ht="14.25" customHeight="1" x14ac:dyDescent="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row>
    <row r="103" spans="1:32" ht="14.25" customHeight="1" x14ac:dyDescent="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row>
    <row r="104" spans="1:32" ht="14.25" customHeight="1" x14ac:dyDescent="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row>
    <row r="105" spans="1:32" ht="14.25" customHeight="1" x14ac:dyDescent="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row>
    <row r="106" spans="1:32" ht="14.25" customHeight="1" x14ac:dyDescent="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row>
    <row r="107" spans="1:32" ht="14.25" customHeight="1" x14ac:dyDescent="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row>
    <row r="108" spans="1:32" ht="14.25" customHeight="1" x14ac:dyDescent="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row>
    <row r="109" spans="1:32" ht="14.25" customHeight="1" x14ac:dyDescent="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row>
    <row r="110" spans="1:32" ht="14.25" customHeight="1" x14ac:dyDescent="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row>
    <row r="111" spans="1:32" ht="14.25" customHeight="1" x14ac:dyDescent="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row>
    <row r="112" spans="1:32" ht="14.25" customHeight="1" x14ac:dyDescent="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row>
    <row r="113" spans="1:32" ht="14.25" customHeight="1" x14ac:dyDescent="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row>
    <row r="114" spans="1:32" ht="14.25" customHeight="1" x14ac:dyDescent="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row>
    <row r="115" spans="1:32" ht="14.25" customHeight="1" x14ac:dyDescent="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row>
    <row r="116" spans="1:32" ht="14.25" customHeight="1" x14ac:dyDescent="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row>
    <row r="117" spans="1:32" ht="14.25" customHeight="1" x14ac:dyDescent="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row>
    <row r="118" spans="1:32" ht="14.25" customHeight="1" x14ac:dyDescent="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row>
    <row r="119" spans="1:32" ht="14.25" customHeight="1" x14ac:dyDescent="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row>
    <row r="120" spans="1:32" ht="14.25" customHeight="1" x14ac:dyDescent="0.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row>
    <row r="121" spans="1:32" ht="14.25" customHeight="1" x14ac:dyDescent="0.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row>
    <row r="122" spans="1:32" ht="14.25" customHeight="1" x14ac:dyDescent="0.3">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row>
    <row r="123" spans="1:32" ht="14.25" customHeight="1" x14ac:dyDescent="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row>
    <row r="124" spans="1:32" ht="14.25" customHeight="1" x14ac:dyDescent="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row>
    <row r="125" spans="1:32" ht="14.25" customHeight="1" x14ac:dyDescent="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row>
    <row r="126" spans="1:32" ht="14.25" customHeight="1" x14ac:dyDescent="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row>
    <row r="127" spans="1:32" ht="14.25" customHeight="1" x14ac:dyDescent="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row>
    <row r="128" spans="1:32" ht="14.25" customHeight="1" x14ac:dyDescent="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row>
    <row r="129" spans="1:32" ht="14.25" customHeight="1" x14ac:dyDescent="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row>
    <row r="130" spans="1:32" ht="14.25" customHeight="1" x14ac:dyDescent="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row>
    <row r="131" spans="1:32" ht="14.25" customHeight="1" x14ac:dyDescent="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row>
    <row r="132" spans="1:32" ht="14.25" customHeight="1" x14ac:dyDescent="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row>
    <row r="133" spans="1:32" ht="14.25" customHeight="1" x14ac:dyDescent="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ht="14.25" customHeight="1" x14ac:dyDescent="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row>
    <row r="135" spans="1:32" ht="14.25" customHeight="1" x14ac:dyDescent="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row>
    <row r="136" spans="1:32" ht="14.25" customHeight="1" x14ac:dyDescent="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row>
    <row r="137" spans="1:32" ht="14.25" customHeight="1" x14ac:dyDescent="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row>
    <row r="138" spans="1:32" ht="14.25" customHeight="1" x14ac:dyDescent="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row>
    <row r="139" spans="1:32" ht="14.25" customHeight="1" x14ac:dyDescent="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row>
    <row r="140" spans="1:32" ht="14.25" customHeight="1" x14ac:dyDescent="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row>
    <row r="141" spans="1:32" ht="14.25" customHeight="1" x14ac:dyDescent="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row>
    <row r="142" spans="1:32" ht="14.25" customHeight="1" x14ac:dyDescent="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row>
    <row r="143" spans="1:32" ht="14.25" customHeight="1" x14ac:dyDescent="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row>
    <row r="144" spans="1:32" ht="14.25" customHeight="1" x14ac:dyDescent="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row>
    <row r="145" spans="1:32" ht="14.25" customHeight="1" x14ac:dyDescent="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row>
    <row r="146" spans="1:32" ht="14.25" customHeight="1" x14ac:dyDescent="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row>
    <row r="147" spans="1:32" ht="14.25" customHeight="1" x14ac:dyDescent="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row>
    <row r="148" spans="1:32" ht="14.25" customHeight="1" x14ac:dyDescent="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row>
    <row r="149" spans="1:32" ht="14.25" customHeight="1" x14ac:dyDescent="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row>
    <row r="150" spans="1:32" ht="14.25" customHeight="1" x14ac:dyDescent="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row>
    <row r="151" spans="1:32" ht="14.25" customHeight="1" x14ac:dyDescent="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row>
    <row r="152" spans="1:32" ht="14.25" customHeight="1" x14ac:dyDescent="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row>
    <row r="153" spans="1:32" ht="14.25" customHeight="1" x14ac:dyDescent="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row>
    <row r="154" spans="1:32" ht="14.25" customHeight="1" x14ac:dyDescent="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row>
    <row r="155" spans="1:32" ht="14.25" customHeight="1" x14ac:dyDescent="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row>
    <row r="156" spans="1:32" ht="14.25" customHeight="1" x14ac:dyDescent="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row>
    <row r="157" spans="1:32" ht="14.25" customHeight="1" x14ac:dyDescent="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row>
    <row r="158" spans="1:32" ht="14.25" customHeight="1" x14ac:dyDescent="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row>
    <row r="159" spans="1:32" ht="14.25" customHeight="1" x14ac:dyDescent="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row>
    <row r="160" spans="1:32" ht="14.25" customHeight="1"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row>
    <row r="161" spans="1:32" ht="14.25" customHeight="1" x14ac:dyDescent="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row>
    <row r="162" spans="1:32" ht="14.25" customHeight="1" x14ac:dyDescent="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row>
    <row r="163" spans="1:32" ht="14.25" customHeight="1" x14ac:dyDescent="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row>
    <row r="164" spans="1:32" ht="14.25" customHeight="1" x14ac:dyDescent="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row>
    <row r="165" spans="1:32" ht="14.25" customHeight="1" x14ac:dyDescent="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row>
    <row r="166" spans="1:32" ht="14.25" customHeight="1" x14ac:dyDescent="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row>
    <row r="167" spans="1:32" ht="14.25" customHeight="1" x14ac:dyDescent="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row>
    <row r="168" spans="1:32" ht="14.25" customHeight="1" x14ac:dyDescent="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row>
    <row r="169" spans="1:32" ht="14.25" customHeight="1" x14ac:dyDescent="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row>
    <row r="170" spans="1:32" ht="14.25" customHeight="1" x14ac:dyDescent="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row>
    <row r="171" spans="1:32" ht="14.25" customHeight="1" x14ac:dyDescent="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row>
    <row r="172" spans="1:32" ht="14.25" customHeight="1" x14ac:dyDescent="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row>
    <row r="173" spans="1:32" ht="14.25" customHeight="1" x14ac:dyDescent="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row>
    <row r="174" spans="1:32" ht="14.25" customHeight="1" x14ac:dyDescent="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row>
    <row r="175" spans="1:32" ht="14.25" customHeight="1" x14ac:dyDescent="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row>
    <row r="176" spans="1:32" ht="14.25" customHeight="1" x14ac:dyDescent="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row>
    <row r="177" spans="1:32" ht="14.25" customHeight="1" x14ac:dyDescent="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row>
    <row r="178" spans="1:32" ht="14.25" customHeight="1" x14ac:dyDescent="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row>
    <row r="179" spans="1:32" ht="14.25" customHeight="1" x14ac:dyDescent="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row>
    <row r="180" spans="1:32" ht="14.25" customHeight="1" x14ac:dyDescent="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row>
    <row r="181" spans="1:32" ht="14.25" customHeight="1" x14ac:dyDescent="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row>
    <row r="182" spans="1:32" ht="14.25" customHeight="1" x14ac:dyDescent="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row>
    <row r="183" spans="1:32" ht="14.25" customHeight="1" x14ac:dyDescent="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row>
    <row r="184" spans="1:32" ht="14.25" customHeight="1" x14ac:dyDescent="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row>
    <row r="185" spans="1:32" ht="14.25" customHeight="1" x14ac:dyDescent="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row>
    <row r="186" spans="1:32" ht="14.25" customHeight="1" x14ac:dyDescent="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row>
    <row r="187" spans="1:32" ht="14.25" customHeight="1"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row>
    <row r="188" spans="1:32" ht="14.25" customHeight="1" x14ac:dyDescent="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row>
    <row r="189" spans="1:32" ht="14.25" customHeight="1" x14ac:dyDescent="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row>
    <row r="190" spans="1:32" ht="14.25" customHeight="1" x14ac:dyDescent="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row>
    <row r="191" spans="1:32" ht="14.25" customHeight="1"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row>
    <row r="192" spans="1:32" ht="14.25" customHeight="1" x14ac:dyDescent="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row>
    <row r="193" spans="1:32" ht="14.25" customHeight="1" x14ac:dyDescent="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row>
    <row r="194" spans="1:32" ht="14.25" customHeight="1" x14ac:dyDescent="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row>
    <row r="195" spans="1:32" ht="14.25" customHeight="1" x14ac:dyDescent="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row>
    <row r="196" spans="1:32" ht="14.25" customHeight="1" x14ac:dyDescent="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row>
    <row r="197" spans="1:32" ht="14.25" customHeight="1" x14ac:dyDescent="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row>
    <row r="198" spans="1:32" ht="14.25" customHeight="1" x14ac:dyDescent="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row>
    <row r="199" spans="1:32" ht="14.25" customHeight="1" x14ac:dyDescent="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row>
    <row r="200" spans="1:32" ht="14.25" customHeight="1" x14ac:dyDescent="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row>
    <row r="201" spans="1:32" ht="14.25" customHeight="1" x14ac:dyDescent="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row>
    <row r="202" spans="1:32" ht="14.25" customHeight="1" x14ac:dyDescent="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row>
    <row r="203" spans="1:32" ht="14.25" customHeight="1" x14ac:dyDescent="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row>
    <row r="204" spans="1:32" ht="14.25" customHeight="1" x14ac:dyDescent="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row>
    <row r="205" spans="1:32" ht="14.25" customHeight="1" x14ac:dyDescent="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row>
    <row r="206" spans="1:32" ht="14.25" customHeight="1" x14ac:dyDescent="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row>
    <row r="207" spans="1:32" ht="14.25" customHeight="1" x14ac:dyDescent="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row>
    <row r="208" spans="1:32" ht="14.25" customHeight="1" x14ac:dyDescent="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row>
    <row r="209" spans="1:32" ht="14.25" customHeight="1" x14ac:dyDescent="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row>
    <row r="210" spans="1:32" ht="14.25" customHeight="1" x14ac:dyDescent="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row>
    <row r="211" spans="1:32" ht="14.25" customHeight="1" x14ac:dyDescent="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row>
    <row r="212" spans="1:32" ht="14.25" customHeight="1" x14ac:dyDescent="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row>
    <row r="213" spans="1:32" ht="14.25" customHeight="1" x14ac:dyDescent="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row>
    <row r="214" spans="1:32" ht="14.25" customHeight="1" x14ac:dyDescent="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row>
    <row r="215" spans="1:32" ht="14.25" customHeight="1" x14ac:dyDescent="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row>
    <row r="216" spans="1:32" ht="14.25" customHeight="1" x14ac:dyDescent="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row>
    <row r="217" spans="1:32" ht="14.25" customHeight="1" x14ac:dyDescent="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row>
    <row r="218" spans="1:32" ht="14.25" customHeight="1" x14ac:dyDescent="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row>
    <row r="219" spans="1:32" ht="14.25" customHeight="1" x14ac:dyDescent="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row>
    <row r="220" spans="1:32" ht="14.25" customHeight="1" x14ac:dyDescent="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row>
    <row r="221" spans="1:32" ht="14.25" customHeight="1" x14ac:dyDescent="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row>
    <row r="222" spans="1:32" ht="14.25" customHeight="1" x14ac:dyDescent="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row>
    <row r="223" spans="1:32" ht="14.25" customHeight="1" x14ac:dyDescent="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row>
    <row r="224" spans="1:32" ht="14.25" customHeight="1" x14ac:dyDescent="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row>
    <row r="225" spans="1:32" ht="14.25" customHeight="1" x14ac:dyDescent="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row>
    <row r="226" spans="1:32" ht="14.25" customHeight="1" x14ac:dyDescent="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row>
    <row r="227" spans="1:32" ht="14.25" customHeight="1" x14ac:dyDescent="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row>
    <row r="228" spans="1:32" ht="14.25" customHeight="1" x14ac:dyDescent="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row>
    <row r="229" spans="1:32" ht="14.25" customHeight="1" x14ac:dyDescent="0.3">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row>
    <row r="230" spans="1:32" ht="14.25" customHeight="1" x14ac:dyDescent="0.3">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row>
    <row r="231" spans="1:32" ht="14.25" customHeight="1" x14ac:dyDescent="0.3">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row>
    <row r="232" spans="1:32" ht="14.25" customHeight="1" x14ac:dyDescent="0.3">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row>
    <row r="233" spans="1:32" ht="14.25" customHeight="1" x14ac:dyDescent="0.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row>
    <row r="234" spans="1:32" ht="14.25" customHeight="1" x14ac:dyDescent="0.3">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row>
    <row r="235" spans="1:32" ht="14.25" customHeight="1" x14ac:dyDescent="0.3">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row>
    <row r="236" spans="1:32" ht="14.25" customHeight="1" x14ac:dyDescent="0.3">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row>
    <row r="237" spans="1:32" ht="14.25" customHeight="1" x14ac:dyDescent="0.3">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row>
    <row r="238" spans="1:32" ht="14.25" customHeight="1" x14ac:dyDescent="0.3">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row>
    <row r="239" spans="1:32" ht="14.25" customHeight="1" x14ac:dyDescent="0.3">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row>
    <row r="240" spans="1:32" ht="14.25" customHeight="1" x14ac:dyDescent="0.3">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row>
    <row r="241" spans="1:32" ht="14.25" customHeight="1" x14ac:dyDescent="0.3">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row>
    <row r="242" spans="1:32" ht="14.25" customHeight="1" x14ac:dyDescent="0.3">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row>
    <row r="243" spans="1:32" ht="14.25" customHeight="1" x14ac:dyDescent="0.3">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row>
    <row r="244" spans="1:32" ht="14.25" customHeight="1" x14ac:dyDescent="0.3">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row>
    <row r="245" spans="1:32" ht="14.25" customHeight="1" x14ac:dyDescent="0.3">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row>
    <row r="246" spans="1:32" ht="14.25" customHeight="1" x14ac:dyDescent="0.3">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row>
    <row r="247" spans="1:32" ht="14.25" customHeight="1" x14ac:dyDescent="0.3">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row>
    <row r="248" spans="1:32" ht="15.75" customHeight="1" x14ac:dyDescent="0.3"/>
    <row r="249" spans="1:32" ht="15.75" customHeight="1" x14ac:dyDescent="0.3"/>
    <row r="250" spans="1:32" ht="15.75" customHeight="1" x14ac:dyDescent="0.3"/>
    <row r="251" spans="1:32" ht="15.75" customHeight="1" x14ac:dyDescent="0.3"/>
    <row r="252" spans="1:32" ht="15.75" customHeight="1" x14ac:dyDescent="0.3"/>
    <row r="253" spans="1:32" ht="15.75" customHeight="1" x14ac:dyDescent="0.3"/>
    <row r="254" spans="1:32" ht="15.75" customHeight="1" x14ac:dyDescent="0.3"/>
    <row r="255" spans="1:32" ht="15.75" customHeight="1" x14ac:dyDescent="0.3"/>
    <row r="256" spans="1:32"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onditionalFormatting sqref="C44:AA44">
    <cfRule type="cellIs" dxfId="0" priority="1" operator="notEqual">
      <formula>0</formula>
    </cfRule>
  </conditionalFormatting>
  <pageMargins left="0.74803149606299213" right="0.74803149606299213" top="0.98425196850393704" bottom="0.98425196850393704" header="0" footer="0"/>
  <pageSetup paperSize="9" orientation="landscape"/>
  <headerFooter>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0"/>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ColWidth="14.3984375" defaultRowHeight="15" customHeight="1" x14ac:dyDescent="0.3"/>
  <cols>
    <col min="1" max="1" width="38.09765625" customWidth="1"/>
    <col min="2" max="2" width="9.8984375" customWidth="1"/>
    <col min="3" max="13" width="12.09765625" customWidth="1"/>
    <col min="14" max="28" width="13" customWidth="1"/>
  </cols>
  <sheetData>
    <row r="1" spans="1:28" ht="14.25" customHeight="1" x14ac:dyDescent="0.3">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4.25" customHeight="1" x14ac:dyDescent="0.4">
      <c r="A2" s="43" t="s">
        <v>77</v>
      </c>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4.25" customHeight="1" x14ac:dyDescent="0.3">
      <c r="A3" s="2" t="str">
        <f>'START HERE'!A3</f>
        <v>Currency: EUR</v>
      </c>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ht="14.25" customHeight="1" x14ac:dyDescent="0.3">
      <c r="A4" s="29" t="s">
        <v>30</v>
      </c>
      <c r="B4" s="45" t="str">
        <f>'Income Statement'!C4</f>
        <v>Primo</v>
      </c>
      <c r="C4" s="46">
        <f>'Income Statement'!D4</f>
        <v>44562</v>
      </c>
      <c r="D4" s="46">
        <f>'Income Statement'!E4</f>
        <v>44593</v>
      </c>
      <c r="E4" s="46">
        <f>'Income Statement'!F4</f>
        <v>44621</v>
      </c>
      <c r="F4" s="46">
        <f>'Income Statement'!G4</f>
        <v>44652</v>
      </c>
      <c r="G4" s="46">
        <f>'Income Statement'!H4</f>
        <v>44682</v>
      </c>
      <c r="H4" s="46">
        <f>'Income Statement'!I4</f>
        <v>44713</v>
      </c>
      <c r="I4" s="46">
        <f>'Income Statement'!J4</f>
        <v>44743</v>
      </c>
      <c r="J4" s="46">
        <f>'Income Statement'!K4</f>
        <v>44774</v>
      </c>
      <c r="K4" s="46">
        <f>'Income Statement'!L4</f>
        <v>44805</v>
      </c>
      <c r="L4" s="46">
        <f>'Income Statement'!M4</f>
        <v>44835</v>
      </c>
      <c r="M4" s="46">
        <f>'Income Statement'!N4</f>
        <v>44866</v>
      </c>
      <c r="N4" s="46">
        <f>'Income Statement'!O4</f>
        <v>44896</v>
      </c>
      <c r="O4" s="58">
        <v>2022</v>
      </c>
      <c r="P4" s="59">
        <v>44927</v>
      </c>
      <c r="Q4" s="59">
        <v>44958</v>
      </c>
      <c r="R4" s="59">
        <v>44986</v>
      </c>
      <c r="S4" s="59">
        <v>45017</v>
      </c>
      <c r="T4" s="59">
        <v>45047</v>
      </c>
      <c r="U4" s="59">
        <v>45078</v>
      </c>
      <c r="V4" s="59">
        <v>45108</v>
      </c>
      <c r="W4" s="59">
        <v>45139</v>
      </c>
      <c r="X4" s="59">
        <v>45170</v>
      </c>
      <c r="Y4" s="59">
        <v>45200</v>
      </c>
      <c r="Z4" s="59">
        <v>45231</v>
      </c>
      <c r="AA4" s="59">
        <v>45261</v>
      </c>
      <c r="AB4" s="24">
        <v>2023</v>
      </c>
    </row>
    <row r="5" spans="1:28" ht="14.25" customHeight="1" x14ac:dyDescent="0.3">
      <c r="A5" s="18"/>
      <c r="B5" s="27"/>
      <c r="C5" s="27"/>
      <c r="D5" s="27"/>
      <c r="E5" s="27"/>
      <c r="F5" s="27"/>
      <c r="G5" s="27"/>
      <c r="H5" s="27"/>
      <c r="I5" s="27"/>
      <c r="J5" s="27"/>
      <c r="K5" s="27"/>
      <c r="L5" s="27"/>
      <c r="M5" s="27"/>
      <c r="N5" s="27"/>
      <c r="O5" s="27"/>
      <c r="P5" s="18"/>
      <c r="Q5" s="18"/>
      <c r="R5" s="18"/>
      <c r="S5" s="18"/>
      <c r="T5" s="18"/>
      <c r="U5" s="18"/>
      <c r="V5" s="18"/>
      <c r="W5" s="18"/>
      <c r="X5" s="18"/>
      <c r="Y5" s="18"/>
      <c r="Z5" s="18"/>
      <c r="AA5" s="18"/>
      <c r="AB5" s="18"/>
    </row>
    <row r="6" spans="1:28" ht="14.25" customHeight="1" x14ac:dyDescent="0.3">
      <c r="A6" s="29" t="s">
        <v>78</v>
      </c>
      <c r="B6" s="29">
        <f>'Balance Sheet'!C13</f>
        <v>5000</v>
      </c>
      <c r="C6" s="29">
        <f t="shared" ref="C6:N6" si="0">B25</f>
        <v>5000</v>
      </c>
      <c r="D6" s="29">
        <f t="shared" si="0"/>
        <v>31489.5</v>
      </c>
      <c r="E6" s="29">
        <f t="shared" si="0"/>
        <v>49886.5</v>
      </c>
      <c r="F6" s="29">
        <f t="shared" si="0"/>
        <v>69533.5</v>
      </c>
      <c r="G6" s="29">
        <f t="shared" si="0"/>
        <v>90430.5</v>
      </c>
      <c r="H6" s="29">
        <f t="shared" si="0"/>
        <v>106327.5</v>
      </c>
      <c r="I6" s="29">
        <f t="shared" si="0"/>
        <v>135974.5</v>
      </c>
      <c r="J6" s="29">
        <f t="shared" si="0"/>
        <v>165621.5</v>
      </c>
      <c r="K6" s="29">
        <f t="shared" si="0"/>
        <v>116368.5</v>
      </c>
      <c r="L6" s="29">
        <f t="shared" si="0"/>
        <v>143515.5</v>
      </c>
      <c r="M6" s="29">
        <f t="shared" si="0"/>
        <v>171912.5</v>
      </c>
      <c r="N6" s="29">
        <f t="shared" si="0"/>
        <v>179152.5</v>
      </c>
      <c r="O6" s="42">
        <f>C6</f>
        <v>5000</v>
      </c>
      <c r="P6" s="29">
        <f>N25</f>
        <v>207137.5</v>
      </c>
      <c r="Q6" s="29">
        <f t="shared" ref="Q6:AA6" si="1">P25</f>
        <v>230502.5</v>
      </c>
      <c r="R6" s="29">
        <f t="shared" si="1"/>
        <v>239902.5</v>
      </c>
      <c r="S6" s="29">
        <f t="shared" si="1"/>
        <v>180802.5</v>
      </c>
      <c r="T6" s="29">
        <f t="shared" si="1"/>
        <v>206927.5</v>
      </c>
      <c r="U6" s="29">
        <f t="shared" si="1"/>
        <v>229302.5</v>
      </c>
      <c r="V6" s="29">
        <f t="shared" si="1"/>
        <v>261677.5</v>
      </c>
      <c r="W6" s="29">
        <f t="shared" si="1"/>
        <v>297802.5</v>
      </c>
      <c r="X6" s="29">
        <f t="shared" si="1"/>
        <v>330177.5</v>
      </c>
      <c r="Y6" s="29">
        <f t="shared" si="1"/>
        <v>273452.5</v>
      </c>
      <c r="Z6" s="29">
        <f t="shared" si="1"/>
        <v>307077.5</v>
      </c>
      <c r="AA6" s="29">
        <f t="shared" si="1"/>
        <v>341952.5</v>
      </c>
      <c r="AB6" s="42">
        <f>P6</f>
        <v>207137.5</v>
      </c>
    </row>
    <row r="7" spans="1:28" ht="14.25" customHeight="1" x14ac:dyDescent="0.3">
      <c r="A7" s="33"/>
      <c r="B7" s="18"/>
      <c r="C7" s="18"/>
      <c r="D7" s="18"/>
      <c r="E7" s="18"/>
      <c r="F7" s="18"/>
      <c r="G7" s="18"/>
      <c r="H7" s="18"/>
      <c r="I7" s="18"/>
      <c r="J7" s="18"/>
      <c r="K7" s="18"/>
      <c r="L7" s="18"/>
      <c r="M7" s="18"/>
      <c r="N7" s="18"/>
      <c r="O7" s="18"/>
      <c r="P7" s="18"/>
      <c r="Q7" s="18"/>
      <c r="R7" s="18"/>
      <c r="S7" s="18"/>
      <c r="T7" s="18"/>
      <c r="U7" s="18"/>
      <c r="V7" s="18"/>
      <c r="W7" s="18"/>
      <c r="X7" s="18"/>
      <c r="Y7" s="18"/>
      <c r="Z7" s="18"/>
      <c r="AA7" s="18"/>
      <c r="AB7" s="18"/>
    </row>
    <row r="8" spans="1:28" ht="14.25" customHeight="1" x14ac:dyDescent="0.3">
      <c r="A8" s="18" t="s">
        <v>79</v>
      </c>
      <c r="B8" s="56">
        <v>0</v>
      </c>
      <c r="C8" s="18">
        <f>'Income Statement'!D30</f>
        <v>2503.8000000000002</v>
      </c>
      <c r="D8" s="18">
        <f>'Income Statement'!E30</f>
        <v>3283.8</v>
      </c>
      <c r="E8" s="18">
        <f>'Income Statement'!F30</f>
        <v>4063.8</v>
      </c>
      <c r="F8" s="18">
        <f>'Income Statement'!G30</f>
        <v>4843.8</v>
      </c>
      <c r="G8" s="18">
        <f>'Income Statement'!H30</f>
        <v>1723.8</v>
      </c>
      <c r="H8" s="18">
        <f>'Income Statement'!I30</f>
        <v>10303.799999999999</v>
      </c>
      <c r="I8" s="18">
        <f>'Income Statement'!J30</f>
        <v>11083.8</v>
      </c>
      <c r="J8" s="18">
        <f>'Income Statement'!K30</f>
        <v>7963.8</v>
      </c>
      <c r="K8" s="18">
        <f>'Income Statement'!L30</f>
        <v>8743.7999999999993</v>
      </c>
      <c r="L8" s="18">
        <f>'Income Statement'!M30</f>
        <v>9523.7999999999993</v>
      </c>
      <c r="M8" s="18">
        <f>'Income Statement'!N30</f>
        <v>10303.799999999999</v>
      </c>
      <c r="N8" s="18">
        <f>'Income Statement'!O30</f>
        <v>10537.8</v>
      </c>
      <c r="O8" s="33">
        <f t="shared" ref="O8:O12" si="2">SUM(C8:N8)</f>
        <v>84879.6</v>
      </c>
      <c r="P8" s="18">
        <f>'Income Statement'!Q30</f>
        <v>6552</v>
      </c>
      <c r="Q8" s="18">
        <f>'Income Statement'!R30</f>
        <v>7332</v>
      </c>
      <c r="R8" s="18">
        <f>'Income Statement'!S30</f>
        <v>8112</v>
      </c>
      <c r="S8" s="18">
        <f>'Income Statement'!T30</f>
        <v>8892</v>
      </c>
      <c r="T8" s="18">
        <f>'Income Statement'!U30</f>
        <v>5772</v>
      </c>
      <c r="U8" s="18">
        <f>'Income Statement'!V30</f>
        <v>14352</v>
      </c>
      <c r="V8" s="18">
        <f>'Income Statement'!W30</f>
        <v>15132</v>
      </c>
      <c r="W8" s="18">
        <f>'Income Statement'!X30</f>
        <v>12012</v>
      </c>
      <c r="X8" s="18">
        <f>'Income Statement'!Y30</f>
        <v>12792</v>
      </c>
      <c r="Y8" s="18">
        <f>'Income Statement'!Z30</f>
        <v>13572</v>
      </c>
      <c r="Z8" s="18">
        <f>'Income Statement'!AA30</f>
        <v>14352</v>
      </c>
      <c r="AA8" s="18">
        <f>'Income Statement'!AB30</f>
        <v>15132</v>
      </c>
      <c r="AB8" s="33">
        <f t="shared" ref="AB8:AB12" si="3">SUM(P8:AA8)</f>
        <v>134004</v>
      </c>
    </row>
    <row r="9" spans="1:28" ht="14.25" customHeight="1" x14ac:dyDescent="0.3">
      <c r="A9" s="18" t="str">
        <f>'Balance Sheet'!B7</f>
        <v>Receivables from sales and services</v>
      </c>
      <c r="B9" s="18">
        <f>'Balance Sheet'!C7</f>
        <v>0</v>
      </c>
      <c r="C9" s="18">
        <f>-'Balance Sheet'!D7+'Balance Sheet'!C7</f>
        <v>0</v>
      </c>
      <c r="D9" s="18">
        <f>-'Balance Sheet'!E7+'Balance Sheet'!D7</f>
        <v>0</v>
      </c>
      <c r="E9" s="18">
        <f>-'Balance Sheet'!F7+'Balance Sheet'!E7</f>
        <v>0</v>
      </c>
      <c r="F9" s="18">
        <f>-'Balance Sheet'!G7+'Balance Sheet'!F7</f>
        <v>0</v>
      </c>
      <c r="G9" s="18">
        <f>-'Balance Sheet'!H7+'Balance Sheet'!G7</f>
        <v>0</v>
      </c>
      <c r="H9" s="18">
        <f>-'Balance Sheet'!I7+'Balance Sheet'!H7</f>
        <v>0</v>
      </c>
      <c r="I9" s="18">
        <f>-'Balance Sheet'!J7+'Balance Sheet'!I7</f>
        <v>0</v>
      </c>
      <c r="J9" s="18">
        <f>-'Balance Sheet'!K7+'Balance Sheet'!J7</f>
        <v>0</v>
      </c>
      <c r="K9" s="18">
        <f>-'Balance Sheet'!L7+'Balance Sheet'!K7</f>
        <v>0</v>
      </c>
      <c r="L9" s="18">
        <f>-'Balance Sheet'!M7+'Balance Sheet'!L7</f>
        <v>0</v>
      </c>
      <c r="M9" s="18">
        <f>-'Balance Sheet'!N7+'Balance Sheet'!M7</f>
        <v>0</v>
      </c>
      <c r="N9" s="18">
        <f>-'Balance Sheet'!O7+'Balance Sheet'!N7</f>
        <v>0</v>
      </c>
      <c r="O9" s="33">
        <f t="shared" si="2"/>
        <v>0</v>
      </c>
      <c r="P9" s="18">
        <f>-'Balance Sheet'!P7+'Balance Sheet'!O7</f>
        <v>0</v>
      </c>
      <c r="Q9" s="18">
        <f>-'Balance Sheet'!Q7+'Balance Sheet'!P7</f>
        <v>0</v>
      </c>
      <c r="R9" s="18">
        <f>-'Balance Sheet'!R7+'Balance Sheet'!Q7</f>
        <v>0</v>
      </c>
      <c r="S9" s="18">
        <f>-'Balance Sheet'!S7+'Balance Sheet'!R7</f>
        <v>0</v>
      </c>
      <c r="T9" s="18">
        <f>-'Balance Sheet'!T7+'Balance Sheet'!S7</f>
        <v>0</v>
      </c>
      <c r="U9" s="18">
        <f>-'Balance Sheet'!U7+'Balance Sheet'!T7</f>
        <v>0</v>
      </c>
      <c r="V9" s="18">
        <f>-'Balance Sheet'!V7+'Balance Sheet'!U7</f>
        <v>0</v>
      </c>
      <c r="W9" s="18">
        <f>-'Balance Sheet'!W7+'Balance Sheet'!V7</f>
        <v>0</v>
      </c>
      <c r="X9" s="18">
        <f>-'Balance Sheet'!X7+'Balance Sheet'!W7</f>
        <v>0</v>
      </c>
      <c r="Y9" s="18">
        <f>-'Balance Sheet'!Y7+'Balance Sheet'!X7</f>
        <v>0</v>
      </c>
      <c r="Z9" s="18">
        <f>-'Balance Sheet'!Z7+'Balance Sheet'!Y7</f>
        <v>0</v>
      </c>
      <c r="AA9" s="18">
        <f>-'Balance Sheet'!AA7+'Balance Sheet'!Z7</f>
        <v>0</v>
      </c>
      <c r="AB9" s="33">
        <f t="shared" si="3"/>
        <v>0</v>
      </c>
    </row>
    <row r="10" spans="1:28" ht="14.25" customHeight="1" x14ac:dyDescent="0.3">
      <c r="A10" s="18" t="str">
        <f>'Balance Sheet'!B8</f>
        <v>Receivable corporation tax</v>
      </c>
      <c r="B10" s="18">
        <f>'Balance Sheet'!C8</f>
        <v>0</v>
      </c>
      <c r="C10" s="18">
        <f>B10-'Balance Sheet'!D8</f>
        <v>706.2</v>
      </c>
      <c r="D10" s="18">
        <f>'Balance Sheet'!D8-'Balance Sheet'!E8</f>
        <v>926.2</v>
      </c>
      <c r="E10" s="18">
        <f>'Balance Sheet'!E8-'Balance Sheet'!F8</f>
        <v>1146.2000000000003</v>
      </c>
      <c r="F10" s="18">
        <f>'Balance Sheet'!F8-'Balance Sheet'!G8</f>
        <v>1366.1999999999998</v>
      </c>
      <c r="G10" s="18">
        <f>'Balance Sheet'!G8-'Balance Sheet'!H8</f>
        <v>486.19999999999982</v>
      </c>
      <c r="H10" s="18">
        <f>'Balance Sheet'!H8-'Balance Sheet'!I8</f>
        <v>2906.2</v>
      </c>
      <c r="I10" s="18">
        <f>'Balance Sheet'!I8-'Balance Sheet'!J8</f>
        <v>3126.2</v>
      </c>
      <c r="J10" s="18">
        <f>'Balance Sheet'!J8-'Balance Sheet'!K8</f>
        <v>2246.1999999999989</v>
      </c>
      <c r="K10" s="18">
        <f>'Balance Sheet'!K8-'Balance Sheet'!L8</f>
        <v>2466.2000000000007</v>
      </c>
      <c r="L10" s="18">
        <f>'Balance Sheet'!L8-'Balance Sheet'!M8</f>
        <v>2686.2000000000007</v>
      </c>
      <c r="M10" s="18">
        <f>'Balance Sheet'!M8-'Balance Sheet'!N8</f>
        <v>2906.2000000000007</v>
      </c>
      <c r="N10" s="18">
        <f>'Balance Sheet'!N8-'Balance Sheet'!O8</f>
        <v>2972.2000000000007</v>
      </c>
      <c r="O10" s="33">
        <f t="shared" si="2"/>
        <v>23940.400000000001</v>
      </c>
      <c r="P10" s="18">
        <f>'Balance Sheet'!O8-'Balance Sheet'!P8</f>
        <v>1848</v>
      </c>
      <c r="Q10" s="18">
        <f>'Balance Sheet'!P8-'Balance Sheet'!Q8</f>
        <v>2068</v>
      </c>
      <c r="R10" s="18">
        <f>'Balance Sheet'!Q8-'Balance Sheet'!R8</f>
        <v>2288</v>
      </c>
      <c r="S10" s="18">
        <f>'Balance Sheet'!R8-'Balance Sheet'!S8</f>
        <v>2508</v>
      </c>
      <c r="T10" s="18">
        <f>'Balance Sheet'!S8-'Balance Sheet'!T8</f>
        <v>1628</v>
      </c>
      <c r="U10" s="18">
        <f>'Balance Sheet'!T8-'Balance Sheet'!U8</f>
        <v>4048</v>
      </c>
      <c r="V10" s="18">
        <f>'Balance Sheet'!U8-'Balance Sheet'!V8</f>
        <v>4268</v>
      </c>
      <c r="W10" s="18">
        <f>'Balance Sheet'!V8-'Balance Sheet'!W8</f>
        <v>3388</v>
      </c>
      <c r="X10" s="18">
        <f>'Balance Sheet'!W8-'Balance Sheet'!X8</f>
        <v>3608</v>
      </c>
      <c r="Y10" s="18">
        <f>'Balance Sheet'!X8-'Balance Sheet'!Y8</f>
        <v>3828</v>
      </c>
      <c r="Z10" s="18">
        <f>'Balance Sheet'!Y8-'Balance Sheet'!Z8</f>
        <v>4048</v>
      </c>
      <c r="AA10" s="18">
        <f>'Balance Sheet'!Z8-'Balance Sheet'!AA8</f>
        <v>4268</v>
      </c>
      <c r="AB10" s="33">
        <f t="shared" si="3"/>
        <v>37796</v>
      </c>
    </row>
    <row r="11" spans="1:28" ht="14.25" customHeight="1" x14ac:dyDescent="0.3">
      <c r="A11" s="18" t="str">
        <f>'Balance Sheet'!B9</f>
        <v>Other receivable</v>
      </c>
      <c r="B11" s="18">
        <f>'Balance Sheet'!C9</f>
        <v>0</v>
      </c>
      <c r="C11" s="18">
        <f>-'Balance Sheet'!D9+'Balance Sheet'!C9</f>
        <v>0</v>
      </c>
      <c r="D11" s="18">
        <f>-'Balance Sheet'!E9+'Balance Sheet'!D9</f>
        <v>0</v>
      </c>
      <c r="E11" s="18">
        <f>-'Balance Sheet'!F9+'Balance Sheet'!E9</f>
        <v>0</v>
      </c>
      <c r="F11" s="18">
        <f>-'Balance Sheet'!G9+'Balance Sheet'!F9</f>
        <v>0</v>
      </c>
      <c r="G11" s="18">
        <f>-'Balance Sheet'!H9+'Balance Sheet'!G9</f>
        <v>0</v>
      </c>
      <c r="H11" s="18">
        <f>-'Balance Sheet'!I9+'Balance Sheet'!H9</f>
        <v>0</v>
      </c>
      <c r="I11" s="18">
        <f>-'Balance Sheet'!J9+'Balance Sheet'!I9</f>
        <v>0</v>
      </c>
      <c r="J11" s="18">
        <f>-'Balance Sheet'!K9+'Balance Sheet'!J9</f>
        <v>0</v>
      </c>
      <c r="K11" s="18">
        <f>-'Balance Sheet'!L9+'Balance Sheet'!K9</f>
        <v>0</v>
      </c>
      <c r="L11" s="18">
        <f>-'Balance Sheet'!M9+'Balance Sheet'!L9</f>
        <v>0</v>
      </c>
      <c r="M11" s="18">
        <f>-'Balance Sheet'!N9+'Balance Sheet'!M9</f>
        <v>0</v>
      </c>
      <c r="N11" s="18">
        <f>-'Balance Sheet'!O9+'Balance Sheet'!N9</f>
        <v>0</v>
      </c>
      <c r="O11" s="33">
        <f t="shared" si="2"/>
        <v>0</v>
      </c>
      <c r="P11" s="18">
        <f>-'Balance Sheet'!P9+'Balance Sheet'!O9</f>
        <v>0</v>
      </c>
      <c r="Q11" s="18">
        <f>-'Balance Sheet'!Q9+'Balance Sheet'!P9</f>
        <v>0</v>
      </c>
      <c r="R11" s="18">
        <f>-'Balance Sheet'!R9+'Balance Sheet'!Q9</f>
        <v>0</v>
      </c>
      <c r="S11" s="18">
        <f>-'Balance Sheet'!S9+'Balance Sheet'!R9</f>
        <v>0</v>
      </c>
      <c r="T11" s="18">
        <f>-'Balance Sheet'!T9+'Balance Sheet'!S9</f>
        <v>0</v>
      </c>
      <c r="U11" s="18">
        <f>-'Balance Sheet'!U9+'Balance Sheet'!T9</f>
        <v>0</v>
      </c>
      <c r="V11" s="18">
        <f>-'Balance Sheet'!V9+'Balance Sheet'!U9</f>
        <v>0</v>
      </c>
      <c r="W11" s="18">
        <f>-'Balance Sheet'!W9+'Balance Sheet'!V9</f>
        <v>0</v>
      </c>
      <c r="X11" s="18">
        <f>-'Balance Sheet'!X9+'Balance Sheet'!W9</f>
        <v>0</v>
      </c>
      <c r="Y11" s="18">
        <f>-'Balance Sheet'!Y9+'Balance Sheet'!X9</f>
        <v>0</v>
      </c>
      <c r="Z11" s="18">
        <f>-'Balance Sheet'!Z9+'Balance Sheet'!Y9</f>
        <v>0</v>
      </c>
      <c r="AA11" s="18">
        <f>-'Balance Sheet'!AA9+'Balance Sheet'!Z9</f>
        <v>0</v>
      </c>
      <c r="AB11" s="33">
        <f t="shared" si="3"/>
        <v>0</v>
      </c>
    </row>
    <row r="12" spans="1:28" ht="14.25" customHeight="1" x14ac:dyDescent="0.3">
      <c r="A12" s="18" t="str">
        <f>'Balance Sheet'!B10</f>
        <v>Accruals</v>
      </c>
      <c r="B12" s="18">
        <f>'Balance Sheet'!C10</f>
        <v>0</v>
      </c>
      <c r="C12" s="18">
        <f>B12-'Balance Sheet'!D10</f>
        <v>2037</v>
      </c>
      <c r="D12" s="18">
        <f>-'Balance Sheet'!E10+'Balance Sheet'!D10</f>
        <v>2037</v>
      </c>
      <c r="E12" s="18">
        <f>-'Balance Sheet'!F10+'Balance Sheet'!E10</f>
        <v>2037</v>
      </c>
      <c r="F12" s="18">
        <f>-'Balance Sheet'!G10+'Balance Sheet'!F10</f>
        <v>2037</v>
      </c>
      <c r="G12" s="18">
        <f>-'Balance Sheet'!H10+'Balance Sheet'!G10</f>
        <v>2037</v>
      </c>
      <c r="H12" s="18">
        <f>-'Balance Sheet'!I10+'Balance Sheet'!H10</f>
        <v>2037</v>
      </c>
      <c r="I12" s="18">
        <f>-'Balance Sheet'!J10+'Balance Sheet'!I10</f>
        <v>2037</v>
      </c>
      <c r="J12" s="18">
        <f>-'Balance Sheet'!K10+'Balance Sheet'!J10</f>
        <v>2037</v>
      </c>
      <c r="K12" s="18">
        <f>-'Balance Sheet'!L10+'Balance Sheet'!K10</f>
        <v>2037</v>
      </c>
      <c r="L12" s="18">
        <f>-'Balance Sheet'!M10+'Balance Sheet'!L10</f>
        <v>2037</v>
      </c>
      <c r="M12" s="18">
        <f>-'Balance Sheet'!N10+'Balance Sheet'!M10</f>
        <v>-20370</v>
      </c>
      <c r="N12" s="18">
        <f>-'Balance Sheet'!O10+'Balance Sheet'!N10</f>
        <v>0</v>
      </c>
      <c r="O12" s="33">
        <f t="shared" si="2"/>
        <v>0</v>
      </c>
      <c r="P12" s="18">
        <f>-'Balance Sheet'!P10+'Balance Sheet'!O10</f>
        <v>0</v>
      </c>
      <c r="Q12" s="18">
        <f>-'Balance Sheet'!Q10+'Balance Sheet'!P10</f>
        <v>0</v>
      </c>
      <c r="R12" s="18">
        <f>-'Balance Sheet'!R10+'Balance Sheet'!Q10</f>
        <v>0</v>
      </c>
      <c r="S12" s="18">
        <f>-'Balance Sheet'!S10+'Balance Sheet'!R10</f>
        <v>0</v>
      </c>
      <c r="T12" s="18">
        <f>-'Balance Sheet'!T10+'Balance Sheet'!S10</f>
        <v>0</v>
      </c>
      <c r="U12" s="18">
        <f>-'Balance Sheet'!U10+'Balance Sheet'!T10</f>
        <v>0</v>
      </c>
      <c r="V12" s="18">
        <f>-'Balance Sheet'!V10+'Balance Sheet'!U10</f>
        <v>0</v>
      </c>
      <c r="W12" s="18">
        <f>-'Balance Sheet'!W10+'Balance Sheet'!V10</f>
        <v>0</v>
      </c>
      <c r="X12" s="18">
        <f>-'Balance Sheet'!X10+'Balance Sheet'!W10</f>
        <v>0</v>
      </c>
      <c r="Y12" s="18">
        <f>-'Balance Sheet'!Y10+'Balance Sheet'!X10</f>
        <v>0</v>
      </c>
      <c r="Z12" s="18">
        <f>-'Balance Sheet'!Z10+'Balance Sheet'!Y10</f>
        <v>0</v>
      </c>
      <c r="AA12" s="18">
        <f>-'Balance Sheet'!AA10+'Balance Sheet'!Z10</f>
        <v>0</v>
      </c>
      <c r="AB12" s="33">
        <f t="shared" si="3"/>
        <v>0</v>
      </c>
    </row>
    <row r="13" spans="1:28" ht="14.25" customHeight="1" x14ac:dyDescent="0.3">
      <c r="A13" s="18"/>
      <c r="B13" s="18"/>
      <c r="C13" s="18"/>
      <c r="D13" s="18"/>
      <c r="E13" s="18"/>
      <c r="F13" s="18"/>
      <c r="G13" s="18"/>
      <c r="H13" s="18"/>
      <c r="I13" s="18"/>
      <c r="J13" s="18"/>
      <c r="K13" s="18"/>
      <c r="L13" s="18"/>
      <c r="M13" s="18"/>
      <c r="N13" s="18"/>
      <c r="O13" s="33"/>
      <c r="P13" s="18"/>
      <c r="Q13" s="18"/>
      <c r="R13" s="18"/>
      <c r="S13" s="18"/>
      <c r="T13" s="18"/>
      <c r="U13" s="18"/>
      <c r="V13" s="18"/>
      <c r="W13" s="18"/>
      <c r="X13" s="18"/>
      <c r="Y13" s="18"/>
      <c r="Z13" s="18"/>
      <c r="AA13" s="18"/>
      <c r="AB13" s="33"/>
    </row>
    <row r="14" spans="1:28" ht="14.25" customHeight="1" x14ac:dyDescent="0.3">
      <c r="A14" s="18" t="str">
        <f>'Balance Sheet'!B34</f>
        <v>Suppliers of goods and services</v>
      </c>
      <c r="B14" s="18">
        <f>'Balance Sheet'!C34</f>
        <v>0</v>
      </c>
      <c r="C14" s="18">
        <f>'Balance Sheet'!D34-B14</f>
        <v>0</v>
      </c>
      <c r="D14" s="18">
        <f>'Balance Sheet'!E34-'Balance Sheet'!D34</f>
        <v>0</v>
      </c>
      <c r="E14" s="18">
        <f>'Balance Sheet'!F34-'Balance Sheet'!E34</f>
        <v>0</v>
      </c>
      <c r="F14" s="18">
        <f>'Balance Sheet'!G34-'Balance Sheet'!F34</f>
        <v>0</v>
      </c>
      <c r="G14" s="18">
        <f>'Balance Sheet'!H34-'Balance Sheet'!G34</f>
        <v>0</v>
      </c>
      <c r="H14" s="18">
        <f>'Balance Sheet'!I34-'Balance Sheet'!H34</f>
        <v>0</v>
      </c>
      <c r="I14" s="18">
        <f>'Balance Sheet'!J34-'Balance Sheet'!I34</f>
        <v>0</v>
      </c>
      <c r="J14" s="18">
        <f>'Balance Sheet'!K34-'Balance Sheet'!J34</f>
        <v>0</v>
      </c>
      <c r="K14" s="18">
        <f>'Balance Sheet'!L34-'Balance Sheet'!K34</f>
        <v>0</v>
      </c>
      <c r="L14" s="18">
        <f>'Balance Sheet'!M34-'Balance Sheet'!L34</f>
        <v>0</v>
      </c>
      <c r="M14" s="18">
        <f>'Balance Sheet'!N34-'Balance Sheet'!M34</f>
        <v>0</v>
      </c>
      <c r="N14" s="18">
        <f>'Balance Sheet'!O34-'Balance Sheet'!N34</f>
        <v>0</v>
      </c>
      <c r="O14" s="33">
        <f t="shared" ref="O14:O17" si="4">SUM(C14:N14)</f>
        <v>0</v>
      </c>
      <c r="P14" s="18">
        <f>'Balance Sheet'!P34-'Balance Sheet'!O34</f>
        <v>0</v>
      </c>
      <c r="Q14" s="18">
        <f>'Balance Sheet'!Q34-'Balance Sheet'!P34</f>
        <v>0</v>
      </c>
      <c r="R14" s="18">
        <f>'Balance Sheet'!R34-'Balance Sheet'!Q34</f>
        <v>0</v>
      </c>
      <c r="S14" s="18">
        <f>'Balance Sheet'!S34-'Balance Sheet'!R34</f>
        <v>0</v>
      </c>
      <c r="T14" s="18">
        <f>'Balance Sheet'!T34-'Balance Sheet'!S34</f>
        <v>0</v>
      </c>
      <c r="U14" s="18">
        <f>'Balance Sheet'!U34-'Balance Sheet'!T34</f>
        <v>0</v>
      </c>
      <c r="V14" s="18">
        <f>'Balance Sheet'!V34-'Balance Sheet'!U34</f>
        <v>0</v>
      </c>
      <c r="W14" s="18">
        <f>'Balance Sheet'!W34-'Balance Sheet'!V34</f>
        <v>0</v>
      </c>
      <c r="X14" s="18">
        <f>'Balance Sheet'!X34-'Balance Sheet'!W34</f>
        <v>0</v>
      </c>
      <c r="Y14" s="18">
        <f>'Balance Sheet'!Y34-'Balance Sheet'!X34</f>
        <v>0</v>
      </c>
      <c r="Z14" s="18">
        <f>'Balance Sheet'!Z34-'Balance Sheet'!Y34</f>
        <v>0</v>
      </c>
      <c r="AA14" s="18">
        <f>'Balance Sheet'!AA34-'Balance Sheet'!Z34</f>
        <v>0</v>
      </c>
      <c r="AB14" s="33">
        <f t="shared" ref="AB14:AB17" si="5">SUM(P14:AA14)</f>
        <v>0</v>
      </c>
    </row>
    <row r="15" spans="1:28" ht="14.25" customHeight="1" x14ac:dyDescent="0.3">
      <c r="A15" s="18" t="str">
        <f>'Balance Sheet'!B35</f>
        <v>Other debts</v>
      </c>
      <c r="B15" s="18">
        <f>'Balance Sheet'!C35</f>
        <v>0</v>
      </c>
      <c r="C15" s="18">
        <f>'Balance Sheet'!D35-B15</f>
        <v>21242.5</v>
      </c>
      <c r="E15" s="18">
        <f>'Balance Sheet'!F35-'Balance Sheet'!E35</f>
        <v>12400</v>
      </c>
      <c r="F15" s="18">
        <f>'Balance Sheet'!G35-'Balance Sheet'!F35</f>
        <v>12650</v>
      </c>
      <c r="G15" s="18">
        <f>'Balance Sheet'!H35-'Balance Sheet'!G35</f>
        <v>11650</v>
      </c>
      <c r="H15" s="18">
        <f>'Balance Sheet'!I35-'Balance Sheet'!H35</f>
        <v>14400</v>
      </c>
      <c r="I15" s="18">
        <f>'Balance Sheet'!J35-'Balance Sheet'!I35</f>
        <v>13400</v>
      </c>
      <c r="J15" s="18">
        <f>'Balance Sheet'!K35-'Balance Sheet'!J35</f>
        <v>-61500</v>
      </c>
      <c r="K15" s="18">
        <f>'Balance Sheet'!L35-'Balance Sheet'!K35</f>
        <v>13900</v>
      </c>
      <c r="L15" s="18">
        <f>'Balance Sheet'!M35-'Balance Sheet'!L35</f>
        <v>14150</v>
      </c>
      <c r="M15" s="18">
        <f>'Balance Sheet'!N35-'Balance Sheet'!M35</f>
        <v>14400</v>
      </c>
      <c r="N15" s="18">
        <f>'Balance Sheet'!O35-'Balance Sheet'!N35</f>
        <v>14475</v>
      </c>
      <c r="O15" s="33">
        <f t="shared" si="4"/>
        <v>81167.5</v>
      </c>
      <c r="P15" s="18">
        <f>'Balance Sheet'!P35-'Balance Sheet'!O35</f>
        <v>14965</v>
      </c>
      <c r="Q15" s="18">
        <f>'Balance Sheet'!Q35-'Balance Sheet'!P35</f>
        <v>0</v>
      </c>
      <c r="R15" s="18">
        <f>'Balance Sheet'!R35-'Balance Sheet'!Q35</f>
        <v>-69500</v>
      </c>
      <c r="S15" s="18">
        <f>'Balance Sheet'!S35-'Balance Sheet'!R35</f>
        <v>14725</v>
      </c>
      <c r="T15" s="18">
        <f>'Balance Sheet'!T35-'Balance Sheet'!S35</f>
        <v>14975</v>
      </c>
      <c r="U15" s="18">
        <f>'Balance Sheet'!U35-'Balance Sheet'!T35</f>
        <v>13975</v>
      </c>
      <c r="V15" s="18">
        <f>'Balance Sheet'!V35-'Balance Sheet'!U35</f>
        <v>16725</v>
      </c>
      <c r="W15" s="18">
        <f>'Balance Sheet'!W35-'Balance Sheet'!V35</f>
        <v>16975</v>
      </c>
      <c r="X15" s="18">
        <f>'Balance Sheet'!X35-'Balance Sheet'!W35</f>
        <v>-73125</v>
      </c>
      <c r="Y15" s="18">
        <f>'Balance Sheet'!Y35-'Balance Sheet'!X35</f>
        <v>16225</v>
      </c>
      <c r="Z15" s="18">
        <f>'Balance Sheet'!Z35-'Balance Sheet'!Y35</f>
        <v>16475</v>
      </c>
      <c r="AA15" s="18">
        <f>'Balance Sheet'!AA35-'Balance Sheet'!Z35</f>
        <v>16725</v>
      </c>
      <c r="AB15" s="33">
        <f t="shared" si="5"/>
        <v>-860</v>
      </c>
    </row>
    <row r="16" spans="1:28" ht="14.25" customHeight="1" x14ac:dyDescent="0.3">
      <c r="A16" s="18" t="str">
        <f>'Balance Sheet'!B36</f>
        <v>Accruals</v>
      </c>
      <c r="B16" s="18">
        <f>'Balance Sheet'!C36</f>
        <v>0</v>
      </c>
      <c r="C16" s="18">
        <f>B16-'Balance Sheet'!D36</f>
        <v>0</v>
      </c>
      <c r="D16" s="18">
        <f>'Balance Sheet'!E35-'Balance Sheet'!D35</f>
        <v>12150</v>
      </c>
      <c r="E16" s="18">
        <f>'Balance Sheet'!F36-'Balance Sheet'!E36</f>
        <v>0</v>
      </c>
      <c r="F16" s="18">
        <f>'Balance Sheet'!G36-'Balance Sheet'!F36</f>
        <v>0</v>
      </c>
      <c r="G16" s="18">
        <f>'Balance Sheet'!H36-'Balance Sheet'!G36</f>
        <v>0</v>
      </c>
      <c r="H16" s="18">
        <f>'Balance Sheet'!I36-'Balance Sheet'!H36</f>
        <v>0</v>
      </c>
      <c r="I16" s="18">
        <f>'Balance Sheet'!J36-'Balance Sheet'!I36</f>
        <v>0</v>
      </c>
      <c r="J16" s="18">
        <f>'Balance Sheet'!K36-'Balance Sheet'!J36</f>
        <v>0</v>
      </c>
      <c r="K16" s="18">
        <f>'Balance Sheet'!L36-'Balance Sheet'!K36</f>
        <v>0</v>
      </c>
      <c r="L16" s="18">
        <f>'Balance Sheet'!M36-'Balance Sheet'!L36</f>
        <v>0</v>
      </c>
      <c r="M16" s="18">
        <f>'Balance Sheet'!N36-'Balance Sheet'!M36</f>
        <v>0</v>
      </c>
      <c r="N16" s="18">
        <f>'Balance Sheet'!O36-'Balance Sheet'!N36</f>
        <v>0</v>
      </c>
      <c r="O16" s="33">
        <f t="shared" si="4"/>
        <v>12150</v>
      </c>
      <c r="P16" s="18">
        <f>'Balance Sheet'!P36-'Balance Sheet'!O36</f>
        <v>0</v>
      </c>
      <c r="Q16" s="18">
        <f>'Balance Sheet'!Q36-'Balance Sheet'!P36</f>
        <v>0</v>
      </c>
      <c r="R16" s="18">
        <f>'Balance Sheet'!R36-'Balance Sheet'!Q36</f>
        <v>0</v>
      </c>
      <c r="S16" s="18">
        <f>'Balance Sheet'!S36-'Balance Sheet'!R36</f>
        <v>0</v>
      </c>
      <c r="T16" s="18">
        <f>'Balance Sheet'!T36-'Balance Sheet'!S36</f>
        <v>0</v>
      </c>
      <c r="U16" s="18">
        <f>'Balance Sheet'!U36-'Balance Sheet'!T36</f>
        <v>0</v>
      </c>
      <c r="V16" s="18">
        <f>'Balance Sheet'!V36-'Balance Sheet'!U36</f>
        <v>0</v>
      </c>
      <c r="W16" s="18">
        <f>'Balance Sheet'!W36-'Balance Sheet'!V36</f>
        <v>0</v>
      </c>
      <c r="X16" s="18">
        <f>'Balance Sheet'!X36-'Balance Sheet'!W36</f>
        <v>0</v>
      </c>
      <c r="Y16" s="18">
        <f>'Balance Sheet'!Y36-'Balance Sheet'!X36</f>
        <v>0</v>
      </c>
      <c r="Z16" s="18">
        <f>'Balance Sheet'!Z36-'Balance Sheet'!Y36</f>
        <v>0</v>
      </c>
      <c r="AA16" s="18">
        <f>'Balance Sheet'!AA36-'Balance Sheet'!Z36</f>
        <v>0</v>
      </c>
      <c r="AB16" s="33">
        <f t="shared" si="5"/>
        <v>0</v>
      </c>
    </row>
    <row r="17" spans="1:28" ht="14.25" customHeight="1" x14ac:dyDescent="0.3">
      <c r="A17" s="35" t="s">
        <v>80</v>
      </c>
      <c r="B17" s="35">
        <f t="shared" ref="B17:N17" si="6">SUM(B8:B16)</f>
        <v>0</v>
      </c>
      <c r="C17" s="35">
        <f t="shared" si="6"/>
        <v>26489.5</v>
      </c>
      <c r="D17" s="35">
        <f t="shared" si="6"/>
        <v>18397</v>
      </c>
      <c r="E17" s="35">
        <f t="shared" si="6"/>
        <v>19647</v>
      </c>
      <c r="F17" s="35">
        <f t="shared" si="6"/>
        <v>20897</v>
      </c>
      <c r="G17" s="35">
        <f t="shared" si="6"/>
        <v>15897</v>
      </c>
      <c r="H17" s="35">
        <f t="shared" si="6"/>
        <v>29647</v>
      </c>
      <c r="I17" s="35">
        <f t="shared" si="6"/>
        <v>29647</v>
      </c>
      <c r="J17" s="35">
        <f t="shared" si="6"/>
        <v>-49253</v>
      </c>
      <c r="K17" s="35">
        <f t="shared" si="6"/>
        <v>27147</v>
      </c>
      <c r="L17" s="35">
        <f t="shared" si="6"/>
        <v>28397</v>
      </c>
      <c r="M17" s="35">
        <f t="shared" si="6"/>
        <v>7240</v>
      </c>
      <c r="N17" s="35">
        <f t="shared" si="6"/>
        <v>27985</v>
      </c>
      <c r="O17" s="36">
        <f t="shared" si="4"/>
        <v>202137.5</v>
      </c>
      <c r="P17" s="35">
        <f t="shared" ref="P17:AA17" si="7">SUM(P8:P16)</f>
        <v>23365</v>
      </c>
      <c r="Q17" s="35">
        <f t="shared" si="7"/>
        <v>9400</v>
      </c>
      <c r="R17" s="35">
        <f t="shared" si="7"/>
        <v>-59100</v>
      </c>
      <c r="S17" s="35">
        <f t="shared" si="7"/>
        <v>26125</v>
      </c>
      <c r="T17" s="35">
        <f t="shared" si="7"/>
        <v>22375</v>
      </c>
      <c r="U17" s="35">
        <f t="shared" si="7"/>
        <v>32375</v>
      </c>
      <c r="V17" s="35">
        <f t="shared" si="7"/>
        <v>36125</v>
      </c>
      <c r="W17" s="35">
        <f t="shared" si="7"/>
        <v>32375</v>
      </c>
      <c r="X17" s="35">
        <f t="shared" si="7"/>
        <v>-56725</v>
      </c>
      <c r="Y17" s="35">
        <f t="shared" si="7"/>
        <v>33625</v>
      </c>
      <c r="Z17" s="35">
        <f t="shared" si="7"/>
        <v>34875</v>
      </c>
      <c r="AA17" s="35">
        <f t="shared" si="7"/>
        <v>36125</v>
      </c>
      <c r="AB17" s="36">
        <f t="shared" si="5"/>
        <v>170940</v>
      </c>
    </row>
    <row r="18" spans="1:28" ht="14.25" customHeight="1" x14ac:dyDescent="0.3">
      <c r="A18" s="18"/>
      <c r="B18" s="18"/>
      <c r="C18" s="18"/>
      <c r="D18" s="18"/>
      <c r="E18" s="18"/>
      <c r="F18" s="18"/>
      <c r="G18" s="18"/>
      <c r="H18" s="18"/>
      <c r="I18" s="18"/>
      <c r="J18" s="18"/>
      <c r="K18" s="18"/>
      <c r="L18" s="18"/>
      <c r="M18" s="18"/>
      <c r="N18" s="18"/>
      <c r="O18" s="33"/>
      <c r="P18" s="18"/>
      <c r="Q18" s="18"/>
      <c r="R18" s="18"/>
      <c r="S18" s="18"/>
      <c r="T18" s="18"/>
      <c r="U18" s="18"/>
      <c r="V18" s="18"/>
      <c r="W18" s="18"/>
      <c r="X18" s="18"/>
      <c r="Y18" s="18"/>
      <c r="Z18" s="18"/>
      <c r="AA18" s="18"/>
      <c r="AB18" s="33"/>
    </row>
    <row r="19" spans="1:28" ht="14.25" customHeight="1" x14ac:dyDescent="0.3">
      <c r="A19" s="18" t="s">
        <v>81</v>
      </c>
      <c r="B19" s="56">
        <v>0</v>
      </c>
      <c r="C19" s="56">
        <v>0</v>
      </c>
      <c r="D19" s="56">
        <f>-Passiver!D7+Passiver!E7</f>
        <v>0</v>
      </c>
      <c r="E19" s="56">
        <v>0</v>
      </c>
      <c r="F19" s="56">
        <v>0</v>
      </c>
      <c r="G19" s="56">
        <f>'Balance Sheet'!H25-'Balance Sheet'!G25</f>
        <v>0</v>
      </c>
      <c r="H19" s="56">
        <f>-Passiver!H7+Passiver!I7</f>
        <v>0</v>
      </c>
      <c r="I19" s="56">
        <f>-Passiver!I7+Passiver!J7</f>
        <v>0</v>
      </c>
      <c r="J19" s="56">
        <v>0</v>
      </c>
      <c r="K19" s="56">
        <f>-Passiver!K7+Passiver!L7</f>
        <v>0</v>
      </c>
      <c r="L19" s="56">
        <f>-Passiver!L7+Passiver!M7</f>
        <v>0</v>
      </c>
      <c r="M19" s="56">
        <f>-Passiver!M7+Passiver!N7</f>
        <v>0</v>
      </c>
      <c r="N19" s="56">
        <f>-Passiver!N7+Passiver!O7</f>
        <v>0</v>
      </c>
      <c r="O19" s="33">
        <f t="shared" ref="O19:O21" si="8">SUM(C19:N19)</f>
        <v>0</v>
      </c>
      <c r="P19" s="56">
        <f>-Passiver!O7+Passiver!P7</f>
        <v>0</v>
      </c>
      <c r="Q19" s="56">
        <f>-Passiver!P7+Passiver!Q7</f>
        <v>0</v>
      </c>
      <c r="R19" s="56">
        <f>-Passiver!Q7+Passiver!R7</f>
        <v>0</v>
      </c>
      <c r="S19" s="56">
        <f>-Passiver!R7+Passiver!S7</f>
        <v>0</v>
      </c>
      <c r="T19" s="56">
        <f>-Passiver!S7+Passiver!T7</f>
        <v>0</v>
      </c>
      <c r="U19" s="56">
        <f>-Passiver!T7+Passiver!U7</f>
        <v>0</v>
      </c>
      <c r="V19" s="56">
        <f>-Passiver!U7+Passiver!V7</f>
        <v>0</v>
      </c>
      <c r="W19" s="56">
        <f>-Passiver!V7+Passiver!W7</f>
        <v>0</v>
      </c>
      <c r="X19" s="56">
        <f>-Passiver!W7+Passiver!X7</f>
        <v>0</v>
      </c>
      <c r="Y19" s="56">
        <f>-Passiver!X7+Passiver!Y7</f>
        <v>0</v>
      </c>
      <c r="Z19" s="56">
        <f>-Passiver!Y7+Passiver!Z7</f>
        <v>0</v>
      </c>
      <c r="AA19" s="56">
        <f>-Passiver!Z7+Passiver!AB7</f>
        <v>0</v>
      </c>
      <c r="AB19" s="33">
        <f t="shared" ref="AB19:AB21" si="9">SUM(P19:AA19)</f>
        <v>0</v>
      </c>
    </row>
    <row r="20" spans="1:28" ht="15.75" customHeight="1" x14ac:dyDescent="0.3">
      <c r="A20" s="18" t="s">
        <v>82</v>
      </c>
      <c r="B20" s="56">
        <v>0</v>
      </c>
      <c r="C20" s="56">
        <f>-Passiver!C36+Passiver!D36</f>
        <v>0</v>
      </c>
      <c r="D20" s="56">
        <f>-Passiver!D36+Passiver!E36</f>
        <v>0</v>
      </c>
      <c r="E20" s="56">
        <f>-Passiver!E36+Passiver!F36</f>
        <v>0</v>
      </c>
      <c r="F20" s="56">
        <f>-Passiver!F36+Passiver!G36</f>
        <v>0</v>
      </c>
      <c r="G20" s="56">
        <f>-Passiver!G36+Passiver!H36</f>
        <v>0</v>
      </c>
      <c r="H20" s="56">
        <f>-Passiver!H36+Passiver!I36</f>
        <v>0</v>
      </c>
      <c r="I20" s="56">
        <v>0</v>
      </c>
      <c r="J20" s="56">
        <f>-Passiver!J36+Passiver!K36</f>
        <v>0</v>
      </c>
      <c r="K20" s="56">
        <f>-Passiver!K36+Passiver!L36</f>
        <v>0</v>
      </c>
      <c r="L20" s="56">
        <f>-Passiver!L36+Passiver!M36</f>
        <v>0</v>
      </c>
      <c r="M20" s="56">
        <v>0</v>
      </c>
      <c r="N20" s="56">
        <f>-Passiver!N36+Passiver!O36</f>
        <v>0</v>
      </c>
      <c r="O20" s="33">
        <f t="shared" si="8"/>
        <v>0</v>
      </c>
      <c r="P20" s="56">
        <f>-Passiver!O36+Passiver!P36</f>
        <v>0</v>
      </c>
      <c r="Q20" s="56">
        <v>0</v>
      </c>
      <c r="R20" s="56">
        <f>-Passiver!Q36+Passiver!R36</f>
        <v>0</v>
      </c>
      <c r="S20" s="56">
        <f>-Passiver!R36+Passiver!S36</f>
        <v>0</v>
      </c>
      <c r="T20" s="56">
        <f>-Passiver!S36+Passiver!T36</f>
        <v>0</v>
      </c>
      <c r="U20" s="56">
        <f>-Passiver!T36+Passiver!U36</f>
        <v>0</v>
      </c>
      <c r="V20" s="56">
        <f>-Passiver!U36+Passiver!V36</f>
        <v>0</v>
      </c>
      <c r="W20" s="56">
        <f>-Passiver!V36+Passiver!W36</f>
        <v>0</v>
      </c>
      <c r="X20" s="56">
        <f>-Passiver!W36+Passiver!X36</f>
        <v>0</v>
      </c>
      <c r="Y20" s="56">
        <f>-Passiver!X36+Passiver!Y36</f>
        <v>0</v>
      </c>
      <c r="Z20" s="56">
        <f>-Passiver!Y36+Passiver!Z36</f>
        <v>0</v>
      </c>
      <c r="AA20" s="56">
        <f>-Passiver!Z36+Passiver!AB36</f>
        <v>0</v>
      </c>
      <c r="AB20" s="33">
        <f t="shared" si="9"/>
        <v>0</v>
      </c>
    </row>
    <row r="21" spans="1:28" ht="14.25" customHeight="1" x14ac:dyDescent="0.3">
      <c r="A21" s="35" t="s">
        <v>83</v>
      </c>
      <c r="B21" s="35">
        <f t="shared" ref="B21:N21" si="10">SUM(B19:B20)</f>
        <v>0</v>
      </c>
      <c r="C21" s="35">
        <f t="shared" si="10"/>
        <v>0</v>
      </c>
      <c r="D21" s="35">
        <f t="shared" si="10"/>
        <v>0</v>
      </c>
      <c r="E21" s="35">
        <f t="shared" si="10"/>
        <v>0</v>
      </c>
      <c r="F21" s="35">
        <f t="shared" si="10"/>
        <v>0</v>
      </c>
      <c r="G21" s="35">
        <f t="shared" si="10"/>
        <v>0</v>
      </c>
      <c r="H21" s="35">
        <f t="shared" si="10"/>
        <v>0</v>
      </c>
      <c r="I21" s="35">
        <f t="shared" si="10"/>
        <v>0</v>
      </c>
      <c r="J21" s="35">
        <f t="shared" si="10"/>
        <v>0</v>
      </c>
      <c r="K21" s="35">
        <f t="shared" si="10"/>
        <v>0</v>
      </c>
      <c r="L21" s="35">
        <f t="shared" si="10"/>
        <v>0</v>
      </c>
      <c r="M21" s="35">
        <f t="shared" si="10"/>
        <v>0</v>
      </c>
      <c r="N21" s="35">
        <f t="shared" si="10"/>
        <v>0</v>
      </c>
      <c r="O21" s="36">
        <f t="shared" si="8"/>
        <v>0</v>
      </c>
      <c r="P21" s="35">
        <f t="shared" ref="P21:AA21" si="11">SUM(P19:P20)</f>
        <v>0</v>
      </c>
      <c r="Q21" s="35">
        <f t="shared" si="11"/>
        <v>0</v>
      </c>
      <c r="R21" s="35">
        <f t="shared" si="11"/>
        <v>0</v>
      </c>
      <c r="S21" s="35">
        <f t="shared" si="11"/>
        <v>0</v>
      </c>
      <c r="T21" s="35">
        <f t="shared" si="11"/>
        <v>0</v>
      </c>
      <c r="U21" s="35">
        <f t="shared" si="11"/>
        <v>0</v>
      </c>
      <c r="V21" s="35">
        <f t="shared" si="11"/>
        <v>0</v>
      </c>
      <c r="W21" s="35">
        <f t="shared" si="11"/>
        <v>0</v>
      </c>
      <c r="X21" s="35">
        <f t="shared" si="11"/>
        <v>0</v>
      </c>
      <c r="Y21" s="35">
        <f t="shared" si="11"/>
        <v>0</v>
      </c>
      <c r="Z21" s="35">
        <f t="shared" si="11"/>
        <v>0</v>
      </c>
      <c r="AA21" s="35">
        <f t="shared" si="11"/>
        <v>0</v>
      </c>
      <c r="AB21" s="36">
        <f t="shared" si="9"/>
        <v>0</v>
      </c>
    </row>
    <row r="22" spans="1:28" ht="14.25" customHeight="1" x14ac:dyDescent="0.3">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ht="14.25" customHeight="1" x14ac:dyDescent="0.3">
      <c r="A23" s="35" t="s">
        <v>84</v>
      </c>
      <c r="B23" s="35">
        <f t="shared" ref="B23:N23" si="12">B17+B21</f>
        <v>0</v>
      </c>
      <c r="C23" s="35">
        <f t="shared" si="12"/>
        <v>26489.5</v>
      </c>
      <c r="D23" s="35">
        <f t="shared" si="12"/>
        <v>18397</v>
      </c>
      <c r="E23" s="35">
        <f t="shared" si="12"/>
        <v>19647</v>
      </c>
      <c r="F23" s="35">
        <f t="shared" si="12"/>
        <v>20897</v>
      </c>
      <c r="G23" s="35">
        <f t="shared" si="12"/>
        <v>15897</v>
      </c>
      <c r="H23" s="35">
        <f t="shared" si="12"/>
        <v>29647</v>
      </c>
      <c r="I23" s="35">
        <f t="shared" si="12"/>
        <v>29647</v>
      </c>
      <c r="J23" s="35">
        <f t="shared" si="12"/>
        <v>-49253</v>
      </c>
      <c r="K23" s="35">
        <f t="shared" si="12"/>
        <v>27147</v>
      </c>
      <c r="L23" s="35">
        <f t="shared" si="12"/>
        <v>28397</v>
      </c>
      <c r="M23" s="35">
        <f t="shared" si="12"/>
        <v>7240</v>
      </c>
      <c r="N23" s="35">
        <f t="shared" si="12"/>
        <v>27985</v>
      </c>
      <c r="O23" s="36">
        <f>SUM(C23:N23)</f>
        <v>202137.5</v>
      </c>
      <c r="P23" s="35">
        <f t="shared" ref="P23:AA23" si="13">P17+P21</f>
        <v>23365</v>
      </c>
      <c r="Q23" s="35">
        <f t="shared" si="13"/>
        <v>9400</v>
      </c>
      <c r="R23" s="35">
        <f t="shared" si="13"/>
        <v>-59100</v>
      </c>
      <c r="S23" s="35">
        <f t="shared" si="13"/>
        <v>26125</v>
      </c>
      <c r="T23" s="35">
        <f t="shared" si="13"/>
        <v>22375</v>
      </c>
      <c r="U23" s="35">
        <f t="shared" si="13"/>
        <v>32375</v>
      </c>
      <c r="V23" s="35">
        <f t="shared" si="13"/>
        <v>36125</v>
      </c>
      <c r="W23" s="35">
        <f t="shared" si="13"/>
        <v>32375</v>
      </c>
      <c r="X23" s="35">
        <f t="shared" si="13"/>
        <v>-56725</v>
      </c>
      <c r="Y23" s="35">
        <f t="shared" si="13"/>
        <v>33625</v>
      </c>
      <c r="Z23" s="35">
        <f t="shared" si="13"/>
        <v>34875</v>
      </c>
      <c r="AA23" s="35">
        <f t="shared" si="13"/>
        <v>36125</v>
      </c>
      <c r="AB23" s="36">
        <f>SUM(P23:AA23)</f>
        <v>170940</v>
      </c>
    </row>
    <row r="24" spans="1:28" ht="14.25" customHeight="1" x14ac:dyDescent="0.3">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ht="14.25" customHeight="1" x14ac:dyDescent="0.3">
      <c r="A25" s="29" t="s">
        <v>85</v>
      </c>
      <c r="B25" s="29">
        <f t="shared" ref="B25:N25" si="14">B6+B23</f>
        <v>5000</v>
      </c>
      <c r="C25" s="29">
        <f t="shared" si="14"/>
        <v>31489.5</v>
      </c>
      <c r="D25" s="29">
        <f t="shared" si="14"/>
        <v>49886.5</v>
      </c>
      <c r="E25" s="29">
        <f t="shared" si="14"/>
        <v>69533.5</v>
      </c>
      <c r="F25" s="29">
        <f t="shared" si="14"/>
        <v>90430.5</v>
      </c>
      <c r="G25" s="29">
        <f t="shared" si="14"/>
        <v>106327.5</v>
      </c>
      <c r="H25" s="29">
        <f t="shared" si="14"/>
        <v>135974.5</v>
      </c>
      <c r="I25" s="29">
        <f t="shared" si="14"/>
        <v>165621.5</v>
      </c>
      <c r="J25" s="29">
        <f t="shared" si="14"/>
        <v>116368.5</v>
      </c>
      <c r="K25" s="29">
        <f t="shared" si="14"/>
        <v>143515.5</v>
      </c>
      <c r="L25" s="29">
        <f t="shared" si="14"/>
        <v>171912.5</v>
      </c>
      <c r="M25" s="29">
        <f t="shared" si="14"/>
        <v>179152.5</v>
      </c>
      <c r="N25" s="29">
        <f t="shared" si="14"/>
        <v>207137.5</v>
      </c>
      <c r="O25" s="42">
        <f>N25</f>
        <v>207137.5</v>
      </c>
      <c r="P25" s="29">
        <f t="shared" ref="P25:AA25" si="15">P6+P23</f>
        <v>230502.5</v>
      </c>
      <c r="Q25" s="29">
        <f t="shared" si="15"/>
        <v>239902.5</v>
      </c>
      <c r="R25" s="29">
        <f t="shared" si="15"/>
        <v>180802.5</v>
      </c>
      <c r="S25" s="29">
        <f t="shared" si="15"/>
        <v>206927.5</v>
      </c>
      <c r="T25" s="29">
        <f t="shared" si="15"/>
        <v>229302.5</v>
      </c>
      <c r="U25" s="29">
        <f t="shared" si="15"/>
        <v>261677.5</v>
      </c>
      <c r="V25" s="29">
        <f t="shared" si="15"/>
        <v>297802.5</v>
      </c>
      <c r="W25" s="29">
        <f t="shared" si="15"/>
        <v>330177.5</v>
      </c>
      <c r="X25" s="29">
        <f t="shared" si="15"/>
        <v>273452.5</v>
      </c>
      <c r="Y25" s="29">
        <f t="shared" si="15"/>
        <v>307077.5</v>
      </c>
      <c r="Z25" s="29">
        <f t="shared" si="15"/>
        <v>341952.5</v>
      </c>
      <c r="AA25" s="29">
        <f t="shared" si="15"/>
        <v>378077.5</v>
      </c>
      <c r="AB25" s="42">
        <f>AA25</f>
        <v>378077.5</v>
      </c>
    </row>
    <row r="26" spans="1:28" ht="14.25" customHeight="1" x14ac:dyDescent="0.3">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ht="14.25" customHeight="1" x14ac:dyDescent="0.3">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ht="14.25" customHeight="1" x14ac:dyDescent="0.3">
      <c r="A28" s="16" t="s">
        <v>28</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ht="14.25" customHeight="1" x14ac:dyDescent="0.3">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ht="14.25" customHeight="1" x14ac:dyDescent="0.3">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ht="14.25" customHeight="1" x14ac:dyDescent="0.3">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ht="14.25" customHeight="1" x14ac:dyDescent="0.3">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ht="14.25" customHeight="1" x14ac:dyDescent="0.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ht="14.25" customHeight="1" x14ac:dyDescent="0.3">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ht="14.25" customHeight="1" x14ac:dyDescent="0.3">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ht="14.25" customHeight="1" x14ac:dyDescent="0.3">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14.25" customHeight="1" x14ac:dyDescent="0.3">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14.25" customHeight="1"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14.25" customHeight="1"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ht="14.25" customHeight="1"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ht="14.25" customHeight="1"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ht="14.25" customHeight="1"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ht="14.25" customHeight="1"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14.25" customHeight="1" x14ac:dyDescent="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ht="14.25" customHeight="1"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ht="14.25" customHeight="1"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ht="14.25" customHeight="1" x14ac:dyDescent="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ht="14.25" customHeight="1"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ht="14.25" customHeight="1"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ht="14.25" customHeight="1" x14ac:dyDescent="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ht="14.25" customHeight="1" x14ac:dyDescent="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ht="14.25" customHeight="1" x14ac:dyDescent="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ht="14.25" customHeight="1" x14ac:dyDescent="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ht="14.25" customHeight="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ht="14.25" customHeight="1" x14ac:dyDescent="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4.25" customHeight="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ht="14.25" customHeight="1" x14ac:dyDescent="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ht="14.25" customHeight="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ht="14.25" customHeight="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ht="14.25" customHeight="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ht="14.25" customHeight="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ht="14.25" customHeight="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ht="14.25" customHeight="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ht="14.25" customHeight="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4.25" customHeight="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14.25" customHeight="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14.25" customHeight="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14.25" customHeight="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ht="14.25" customHeight="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ht="14.25" customHeight="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ht="14.25" customHeight="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ht="14.25" customHeight="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ht="14.25" customHeight="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ht="14.25" customHeight="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ht="14.25" customHeight="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ht="14.25" customHeight="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ht="14.25" customHeight="1"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ht="14.25" customHeight="1" x14ac:dyDescent="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ht="14.25" customHeight="1" x14ac:dyDescent="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ht="14.25" customHeight="1" x14ac:dyDescent="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ht="14.25" customHeight="1" x14ac:dyDescent="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ht="14.25" customHeight="1" x14ac:dyDescent="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ht="14.25" customHeight="1" x14ac:dyDescent="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ht="14.25" customHeight="1" x14ac:dyDescent="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ht="14.25" customHeight="1" x14ac:dyDescent="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ht="14.25" customHeight="1" x14ac:dyDescent="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ht="14.25" customHeight="1" x14ac:dyDescent="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ht="14.25" customHeight="1" x14ac:dyDescent="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ht="14.25" customHeight="1" x14ac:dyDescent="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ht="14.25" customHeight="1" x14ac:dyDescent="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ht="14.25" customHeight="1" x14ac:dyDescent="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ht="14.25" customHeight="1" x14ac:dyDescent="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ht="14.25" customHeight="1" x14ac:dyDescent="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ht="14.25" customHeight="1" x14ac:dyDescent="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ht="14.25" customHeight="1" x14ac:dyDescent="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ht="14.25" customHeight="1" x14ac:dyDescent="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ht="14.25" customHeight="1" x14ac:dyDescent="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ht="14.25" customHeight="1" x14ac:dyDescent="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ht="14.25" customHeight="1" x14ac:dyDescent="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ht="14.25" customHeight="1" x14ac:dyDescent="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ht="14.25" customHeight="1" x14ac:dyDescent="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ht="14.25" customHeight="1" x14ac:dyDescent="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ht="14.25" customHeight="1" x14ac:dyDescent="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ht="14.25" customHeight="1" x14ac:dyDescent="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ht="14.25" customHeight="1" x14ac:dyDescent="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ht="14.25" customHeight="1" x14ac:dyDescent="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ht="14.25" customHeight="1" x14ac:dyDescent="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ht="14.25" customHeight="1" x14ac:dyDescent="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ht="14.25" customHeight="1" x14ac:dyDescent="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ht="14.25" customHeight="1" x14ac:dyDescent="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ht="14.25" customHeight="1" x14ac:dyDescent="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ht="14.25" customHeight="1" x14ac:dyDescent="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ht="14.25" customHeight="1" x14ac:dyDescent="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ht="14.25" customHeight="1" x14ac:dyDescent="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ht="14.25" customHeight="1" x14ac:dyDescent="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ht="14.25" customHeight="1" x14ac:dyDescent="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ht="14.25" customHeight="1" x14ac:dyDescent="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ht="14.25" customHeight="1" x14ac:dyDescent="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ht="14.25" customHeight="1" x14ac:dyDescent="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ht="14.25" customHeight="1" x14ac:dyDescent="0.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ht="14.25" customHeight="1" x14ac:dyDescent="0.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ht="14.25" customHeight="1" x14ac:dyDescent="0.3">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ht="14.25" customHeight="1" x14ac:dyDescent="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ht="14.25" customHeight="1" x14ac:dyDescent="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ht="14.25" customHeight="1" x14ac:dyDescent="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ht="14.25" customHeight="1" x14ac:dyDescent="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ht="14.25" customHeight="1" x14ac:dyDescent="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ht="14.25" customHeight="1" x14ac:dyDescent="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ht="14.25" customHeight="1" x14ac:dyDescent="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ht="14.25" customHeight="1" x14ac:dyDescent="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ht="14.25" customHeight="1" x14ac:dyDescent="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ht="14.25" customHeight="1" x14ac:dyDescent="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ht="14.25" customHeight="1" x14ac:dyDescent="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ht="14.25" customHeight="1" x14ac:dyDescent="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ht="14.25" customHeight="1" x14ac:dyDescent="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ht="14.25" customHeight="1" x14ac:dyDescent="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ht="14.25" customHeight="1" x14ac:dyDescent="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ht="14.25" customHeight="1" x14ac:dyDescent="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ht="14.25" customHeight="1" x14ac:dyDescent="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ht="14.25" customHeight="1" x14ac:dyDescent="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ht="14.25" customHeight="1" x14ac:dyDescent="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ht="14.25" customHeight="1" x14ac:dyDescent="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ht="14.25" customHeight="1" x14ac:dyDescent="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ht="14.25" customHeight="1" x14ac:dyDescent="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ht="14.25" customHeight="1" x14ac:dyDescent="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ht="14.25" customHeight="1" x14ac:dyDescent="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ht="14.25" customHeight="1" x14ac:dyDescent="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ht="14.25" customHeight="1" x14ac:dyDescent="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ht="14.25" customHeight="1" x14ac:dyDescent="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ht="14.25" customHeight="1" x14ac:dyDescent="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ht="14.25" customHeight="1" x14ac:dyDescent="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ht="14.25" customHeight="1" x14ac:dyDescent="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ht="14.25" customHeight="1" x14ac:dyDescent="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ht="14.25" customHeight="1" x14ac:dyDescent="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ht="14.25" customHeight="1" x14ac:dyDescent="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ht="14.25" customHeight="1" x14ac:dyDescent="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ht="14.25" customHeight="1" x14ac:dyDescent="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ht="14.25" customHeight="1" x14ac:dyDescent="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ht="14.25" customHeight="1" x14ac:dyDescent="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ht="14.25" customHeight="1"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ht="14.25" customHeight="1" x14ac:dyDescent="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ht="14.25" customHeight="1" x14ac:dyDescent="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ht="14.25" customHeight="1" x14ac:dyDescent="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ht="14.25" customHeight="1" x14ac:dyDescent="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ht="14.25" customHeight="1" x14ac:dyDescent="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ht="14.25" customHeight="1" x14ac:dyDescent="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ht="14.25" customHeight="1" x14ac:dyDescent="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ht="14.25" customHeight="1" x14ac:dyDescent="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ht="14.25" customHeight="1" x14ac:dyDescent="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ht="14.25" customHeight="1" x14ac:dyDescent="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ht="14.25" customHeight="1" x14ac:dyDescent="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ht="14.25" customHeight="1" x14ac:dyDescent="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ht="14.25" customHeight="1" x14ac:dyDescent="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ht="14.25" customHeight="1" x14ac:dyDescent="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ht="14.25" customHeight="1" x14ac:dyDescent="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ht="14.25" customHeight="1" x14ac:dyDescent="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ht="14.25" customHeight="1" x14ac:dyDescent="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ht="14.25" customHeight="1" x14ac:dyDescent="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ht="14.25" customHeight="1" x14ac:dyDescent="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ht="14.25" customHeight="1" x14ac:dyDescent="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ht="14.25" customHeight="1" x14ac:dyDescent="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ht="14.25" customHeight="1" x14ac:dyDescent="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ht="14.25" customHeight="1" x14ac:dyDescent="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ht="14.25" customHeight="1" x14ac:dyDescent="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ht="14.25" customHeight="1" x14ac:dyDescent="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ht="14.25" customHeight="1" x14ac:dyDescent="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ht="14.25" customHeight="1"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ht="14.25" customHeight="1" x14ac:dyDescent="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ht="14.25" customHeight="1" x14ac:dyDescent="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ht="14.25" customHeight="1" x14ac:dyDescent="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ht="14.25" customHeight="1"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ht="14.25" customHeight="1" x14ac:dyDescent="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ht="14.25" customHeight="1" x14ac:dyDescent="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ht="14.25" customHeight="1" x14ac:dyDescent="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ht="14.25" customHeight="1" x14ac:dyDescent="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ht="14.25" customHeight="1" x14ac:dyDescent="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ht="14.25" customHeight="1" x14ac:dyDescent="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ht="14.25" customHeight="1" x14ac:dyDescent="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ht="14.25" customHeight="1" x14ac:dyDescent="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ht="14.25" customHeight="1" x14ac:dyDescent="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ht="14.25" customHeight="1" x14ac:dyDescent="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ht="14.25" customHeight="1" x14ac:dyDescent="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ht="14.25" customHeight="1" x14ac:dyDescent="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ht="14.25" customHeight="1" x14ac:dyDescent="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ht="14.25" customHeight="1" x14ac:dyDescent="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ht="14.25" customHeight="1" x14ac:dyDescent="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ht="14.25" customHeight="1" x14ac:dyDescent="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ht="14.25" customHeight="1" x14ac:dyDescent="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ht="14.25" customHeight="1" x14ac:dyDescent="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ht="14.25" customHeight="1" x14ac:dyDescent="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ht="14.25" customHeight="1" x14ac:dyDescent="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ht="14.25" customHeight="1" x14ac:dyDescent="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ht="14.25" customHeight="1" x14ac:dyDescent="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ht="14.25" customHeight="1" x14ac:dyDescent="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ht="14.25" customHeight="1" x14ac:dyDescent="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ht="14.25" customHeight="1" x14ac:dyDescent="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ht="14.25" customHeight="1" x14ac:dyDescent="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ht="14.25" customHeight="1" x14ac:dyDescent="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ht="14.25" customHeight="1" x14ac:dyDescent="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ht="14.25" customHeight="1" x14ac:dyDescent="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ht="14.25" customHeight="1" x14ac:dyDescent="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ht="14.25" customHeight="1" x14ac:dyDescent="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ht="14.25" customHeight="1" x14ac:dyDescent="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ht="14.25" customHeight="1" x14ac:dyDescent="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ht="14.25" customHeight="1" x14ac:dyDescent="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ht="14.25" customHeight="1" x14ac:dyDescent="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ht="14.25" customHeight="1" x14ac:dyDescent="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ht="14.25" customHeight="1" x14ac:dyDescent="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ht="15.75" customHeight="1" x14ac:dyDescent="0.3"/>
    <row r="230" spans="1:28" ht="15.75" customHeight="1" x14ac:dyDescent="0.3"/>
    <row r="231" spans="1:28" ht="15.75" customHeight="1" x14ac:dyDescent="0.3"/>
    <row r="232" spans="1:28" ht="15.75" customHeight="1" x14ac:dyDescent="0.3"/>
    <row r="233" spans="1:28" ht="15.75" customHeight="1" x14ac:dyDescent="0.3"/>
    <row r="234" spans="1:28" ht="15.75" customHeight="1" x14ac:dyDescent="0.3"/>
    <row r="235" spans="1:28" ht="15.75" customHeight="1" x14ac:dyDescent="0.3"/>
    <row r="236" spans="1:28" ht="15.75" customHeight="1" x14ac:dyDescent="0.3"/>
    <row r="237" spans="1:28" ht="15.75" customHeight="1" x14ac:dyDescent="0.3"/>
    <row r="238" spans="1:28" ht="15.75" customHeight="1" x14ac:dyDescent="0.3"/>
    <row r="239" spans="1:28" ht="15.75" customHeight="1" x14ac:dyDescent="0.3"/>
    <row r="240" spans="1:28"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4803149606299213" right="0.74803149606299213" top="0.98425196850393704" bottom="0.98425196850393704" header="0" footer="0"/>
  <pageSetup paperSize="9" orientation="landscape"/>
  <headerFooter>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ColWidth="14.3984375" defaultRowHeight="15" customHeight="1" x14ac:dyDescent="0.3"/>
  <cols>
    <col min="1" max="1" width="38.296875" customWidth="1"/>
    <col min="2" max="2" width="13.3984375" customWidth="1"/>
    <col min="3" max="14" width="10.8984375" customWidth="1"/>
    <col min="15" max="26" width="9.296875" customWidth="1"/>
  </cols>
  <sheetData>
    <row r="1" spans="1:26" ht="14.25" customHeight="1" x14ac:dyDescent="0.3">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14.25" customHeight="1" x14ac:dyDescent="0.4">
      <c r="A2" s="43" t="s">
        <v>86</v>
      </c>
      <c r="B2" s="18"/>
      <c r="C2" s="18"/>
      <c r="D2" s="18"/>
      <c r="E2" s="18"/>
      <c r="F2" s="18"/>
      <c r="G2" s="18"/>
      <c r="H2" s="18"/>
      <c r="I2" s="18"/>
      <c r="J2" s="18"/>
      <c r="K2" s="18"/>
      <c r="L2" s="18"/>
      <c r="M2" s="18"/>
      <c r="N2" s="18"/>
      <c r="O2" s="18"/>
      <c r="P2" s="18"/>
      <c r="Q2" s="18"/>
      <c r="R2" s="18"/>
      <c r="S2" s="18"/>
      <c r="T2" s="18"/>
      <c r="U2" s="18"/>
      <c r="V2" s="18"/>
      <c r="W2" s="18"/>
      <c r="X2" s="18"/>
      <c r="Y2" s="18"/>
      <c r="Z2" s="18"/>
    </row>
    <row r="3" spans="1:26" ht="14.25" customHeight="1" x14ac:dyDescent="0.3">
      <c r="A3" s="2" t="str">
        <f>'START HERE'!A3</f>
        <v>Currency: EUR</v>
      </c>
      <c r="B3" s="18"/>
      <c r="C3" s="18"/>
      <c r="D3" s="18"/>
      <c r="E3" s="18"/>
      <c r="F3" s="18"/>
      <c r="G3" s="18"/>
      <c r="H3" s="18"/>
      <c r="I3" s="18"/>
      <c r="J3" s="18"/>
      <c r="K3" s="18"/>
      <c r="L3" s="18"/>
      <c r="M3" s="18"/>
      <c r="N3" s="18"/>
      <c r="O3" s="18"/>
      <c r="P3" s="18"/>
      <c r="Q3" s="18"/>
      <c r="R3" s="18"/>
      <c r="S3" s="18"/>
      <c r="T3" s="18"/>
      <c r="U3" s="18"/>
      <c r="V3" s="18"/>
      <c r="W3" s="18"/>
      <c r="X3" s="18"/>
      <c r="Y3" s="18"/>
      <c r="Z3" s="18"/>
    </row>
    <row r="4" spans="1:26" ht="14.25" customHeight="1" x14ac:dyDescent="0.3">
      <c r="A4" s="21" t="s">
        <v>30</v>
      </c>
      <c r="B4" s="60" t="s">
        <v>87</v>
      </c>
      <c r="C4" s="46">
        <f>'Income Statement'!D4</f>
        <v>44562</v>
      </c>
      <c r="D4" s="46">
        <f>'Income Statement'!E4</f>
        <v>44593</v>
      </c>
      <c r="E4" s="46">
        <f>'Income Statement'!F4</f>
        <v>44621</v>
      </c>
      <c r="F4" s="46">
        <f>'Income Statement'!G4</f>
        <v>44652</v>
      </c>
      <c r="G4" s="46">
        <f>'Income Statement'!H4</f>
        <v>44682</v>
      </c>
      <c r="H4" s="46">
        <f>'Income Statement'!I4</f>
        <v>44713</v>
      </c>
      <c r="I4" s="46">
        <f>'Income Statement'!J4</f>
        <v>44743</v>
      </c>
      <c r="J4" s="46">
        <f>'Income Statement'!K4</f>
        <v>44774</v>
      </c>
      <c r="K4" s="46">
        <f>'Income Statement'!L4</f>
        <v>44805</v>
      </c>
      <c r="L4" s="46">
        <f>'Income Statement'!M4</f>
        <v>44835</v>
      </c>
      <c r="M4" s="46">
        <f>'Income Statement'!N4</f>
        <v>44866</v>
      </c>
      <c r="N4" s="46">
        <f>'Income Statement'!O4</f>
        <v>44896</v>
      </c>
      <c r="O4" s="59">
        <v>44927</v>
      </c>
      <c r="P4" s="59">
        <v>44958</v>
      </c>
      <c r="Q4" s="59">
        <v>44986</v>
      </c>
      <c r="R4" s="59">
        <v>45017</v>
      </c>
      <c r="S4" s="59">
        <v>45047</v>
      </c>
      <c r="T4" s="59">
        <v>45078</v>
      </c>
      <c r="U4" s="59">
        <v>45108</v>
      </c>
      <c r="V4" s="59">
        <v>45139</v>
      </c>
      <c r="W4" s="59">
        <v>45170</v>
      </c>
      <c r="X4" s="59">
        <v>45200</v>
      </c>
      <c r="Y4" s="59">
        <v>45231</v>
      </c>
      <c r="Z4" s="59">
        <v>45261</v>
      </c>
    </row>
    <row r="5" spans="1:26" ht="14.25" customHeight="1" x14ac:dyDescent="0.35">
      <c r="A5" s="18"/>
      <c r="B5" s="61"/>
      <c r="C5" s="27"/>
      <c r="D5" s="27"/>
      <c r="E5" s="27"/>
      <c r="F5" s="27"/>
      <c r="G5" s="27"/>
      <c r="H5" s="27"/>
      <c r="I5" s="27"/>
      <c r="J5" s="27"/>
      <c r="K5" s="27"/>
      <c r="L5" s="27"/>
      <c r="M5" s="27"/>
      <c r="N5" s="27"/>
      <c r="O5" s="18"/>
      <c r="P5" s="18"/>
      <c r="Q5" s="18"/>
      <c r="R5" s="18"/>
      <c r="S5" s="18"/>
      <c r="T5" s="18"/>
      <c r="U5" s="18"/>
      <c r="V5" s="18"/>
      <c r="W5" s="18"/>
      <c r="X5" s="18"/>
      <c r="Y5" s="18"/>
      <c r="Z5" s="18"/>
    </row>
    <row r="6" spans="1:26" ht="14.25" customHeight="1" x14ac:dyDescent="0.35">
      <c r="A6" s="62" t="s">
        <v>88</v>
      </c>
      <c r="B6" s="62"/>
      <c r="C6" s="18"/>
      <c r="D6" s="18"/>
      <c r="E6" s="18"/>
      <c r="F6" s="18"/>
      <c r="G6" s="18"/>
      <c r="H6" s="18"/>
      <c r="I6" s="18"/>
      <c r="J6" s="18"/>
      <c r="K6" s="18"/>
      <c r="L6" s="18"/>
      <c r="M6" s="18"/>
      <c r="N6" s="18"/>
      <c r="O6" s="18"/>
      <c r="P6" s="18"/>
      <c r="Q6" s="18"/>
      <c r="R6" s="18"/>
      <c r="S6" s="18"/>
      <c r="T6" s="18"/>
      <c r="U6" s="18"/>
      <c r="V6" s="18"/>
      <c r="W6" s="18"/>
      <c r="X6" s="18"/>
      <c r="Y6" s="18"/>
      <c r="Z6" s="18"/>
    </row>
    <row r="7" spans="1:26" ht="14.25" customHeight="1" x14ac:dyDescent="0.35">
      <c r="A7" s="18" t="str">
        <f>'Income Statement'!B7</f>
        <v>Revenue</v>
      </c>
      <c r="B7" s="63">
        <v>100</v>
      </c>
      <c r="C7" s="18">
        <f>'START HERE'!B25*('Income Statement'!D7)*$B$7/100</f>
        <v>20000</v>
      </c>
      <c r="D7" s="18">
        <f>'START HERE'!B25*(Passiver!E42-Passiver!D42+Passiver!E44-Passiver!D44+Notes!E9)*$B$7/100</f>
        <v>20250</v>
      </c>
      <c r="E7" s="18">
        <f>'START HERE'!B25*(Passiver!F42-Passiver!E42+Passiver!F44-Passiver!E44+Notes!F9)*$B$7/100</f>
        <v>20500</v>
      </c>
      <c r="F7" s="18">
        <f>'START HERE'!B25*(Passiver!G42-Passiver!F42+Passiver!G44-Passiver!F44+Notes!G9)*$B$7/100</f>
        <v>20750</v>
      </c>
      <c r="G7" s="18">
        <f>'START HERE'!B25*(Passiver!H42-Passiver!G42+Passiver!H44-Passiver!G44+Notes!H9)*$B$7/100</f>
        <v>21000</v>
      </c>
      <c r="H7" s="18">
        <f>'START HERE'!B25*(Passiver!I42-Passiver!H42+Passiver!I44-Passiver!H44+Notes!I9)*$B$7/100</f>
        <v>22500</v>
      </c>
      <c r="I7" s="18">
        <f>'START HERE'!B25*(Passiver!J42-Passiver!I42+Passiver!J44-Passiver!I44+Notes!J9-Notes!J8)*$B$7/100</f>
        <v>21500</v>
      </c>
      <c r="J7" s="18">
        <f>'START HERE'!B25*(Passiver!K42-Passiver!J42+Passiver!K44-Passiver!J44+Notes!K9)*$B$7/100</f>
        <v>21750</v>
      </c>
      <c r="K7" s="18">
        <f>'START HERE'!B25*(Passiver!L42-Passiver!K42+Passiver!L44-Passiver!K44+Notes!L9)*$B$7/100</f>
        <v>22000</v>
      </c>
      <c r="L7" s="18">
        <f>'START HERE'!B25*(Passiver!M42-Passiver!L42+Passiver!M44-Passiver!L44+Notes!M9-Notes!M8)*$B$7/100</f>
        <v>22250</v>
      </c>
      <c r="M7" s="18">
        <f>'START HERE'!B25*(Passiver!N42-Passiver!M42+Passiver!N44-Passiver!M44+Notes!N9-Notes!N8)*$B$7/100</f>
        <v>22500</v>
      </c>
      <c r="N7" s="18">
        <f>'START HERE'!B25*(Passiver!O42-Passiver!N42+Passiver!O44-Passiver!N44+Notes!O9)*$B$7/100</f>
        <v>22750</v>
      </c>
      <c r="O7" s="18">
        <f>'START HERE'!B25*(Passiver!P42-Passiver!O42+Passiver!P44-Passiver!O44+Notes!P9-Notes!P8)*$B$7/100</f>
        <v>23000</v>
      </c>
      <c r="P7" s="18">
        <f>'START HERE'!B25*(Passiver!Q42-Passiver!P42+Passiver!Q44-Passiver!P44+Notes!Q9)*$B$7/100</f>
        <v>23250</v>
      </c>
      <c r="Q7" s="18">
        <f>'START HERE'!B25*(Passiver!R42-Passiver!Q42+Passiver!R44-Passiver!Q44+Notes!R9)*$B$7/100</f>
        <v>23500</v>
      </c>
      <c r="R7" s="18">
        <f>'START HERE'!B25*(Passiver!S42-Passiver!R42+Passiver!S44-Passiver!R44+Notes!S9)*$B$7/100</f>
        <v>23750</v>
      </c>
      <c r="S7" s="18">
        <f>'START HERE'!B25*(Passiver!T42-Passiver!S42+Passiver!T44-Passiver!S44+Notes!T9)*$B$7/100</f>
        <v>24000</v>
      </c>
      <c r="T7" s="18">
        <f>'START HERE'!B25*(Passiver!U42-Passiver!T42+Passiver!U44-Passiver!T44+Notes!U9)*$B$7/100</f>
        <v>25500</v>
      </c>
      <c r="U7" s="18">
        <f>'START HERE'!B25*(Passiver!V42-Passiver!U42+Passiver!V44-Passiver!U44+Notes!V9)*$B$7/100</f>
        <v>25750</v>
      </c>
      <c r="V7" s="18">
        <f>'START HERE'!B25*(Passiver!W42-Passiver!V42+Passiver!W44-Passiver!V44+Notes!W9)*$B$7/100</f>
        <v>24750</v>
      </c>
      <c r="W7" s="18">
        <f>'START HERE'!B25*(Passiver!X42-Passiver!W42+Passiver!X44-Passiver!W44+Notes!X9)*$B$7/100</f>
        <v>25000</v>
      </c>
      <c r="X7" s="18">
        <f>'START HERE'!B25*(Passiver!Y42-Passiver!X42+Passiver!Y44-Passiver!X44+Notes!Y9)*$B$7/100</f>
        <v>25250</v>
      </c>
      <c r="Y7" s="18">
        <f>'START HERE'!B25*(Passiver!Z42-Passiver!Y42+Passiver!Z44-Passiver!Y44+Notes!Z9)*$B$7/100</f>
        <v>25500</v>
      </c>
      <c r="Z7" s="18">
        <f>'START HERE'!B25*(Passiver!AB42-Passiver!Z42+Passiver!AB44-Passiver!Z44+Notes!AA9)*$B$7/100</f>
        <v>25750</v>
      </c>
    </row>
    <row r="8" spans="1:26" ht="14.25" customHeight="1" x14ac:dyDescent="0.3">
      <c r="A8" s="35" t="s">
        <v>89</v>
      </c>
      <c r="B8" s="64"/>
      <c r="C8" s="35">
        <f t="shared" ref="C8:Z8" si="0">SUM(C7)</f>
        <v>20000</v>
      </c>
      <c r="D8" s="35">
        <f t="shared" si="0"/>
        <v>20250</v>
      </c>
      <c r="E8" s="35">
        <f t="shared" si="0"/>
        <v>20500</v>
      </c>
      <c r="F8" s="35">
        <f t="shared" si="0"/>
        <v>20750</v>
      </c>
      <c r="G8" s="35">
        <f t="shared" si="0"/>
        <v>21000</v>
      </c>
      <c r="H8" s="35">
        <f t="shared" si="0"/>
        <v>22500</v>
      </c>
      <c r="I8" s="35">
        <f t="shared" si="0"/>
        <v>21500</v>
      </c>
      <c r="J8" s="35">
        <f t="shared" si="0"/>
        <v>21750</v>
      </c>
      <c r="K8" s="35">
        <f t="shared" si="0"/>
        <v>22000</v>
      </c>
      <c r="L8" s="35">
        <f t="shared" si="0"/>
        <v>22250</v>
      </c>
      <c r="M8" s="35">
        <f t="shared" si="0"/>
        <v>22500</v>
      </c>
      <c r="N8" s="35">
        <f t="shared" si="0"/>
        <v>22750</v>
      </c>
      <c r="O8" s="35">
        <f t="shared" si="0"/>
        <v>23000</v>
      </c>
      <c r="P8" s="35">
        <f t="shared" si="0"/>
        <v>23250</v>
      </c>
      <c r="Q8" s="35">
        <f t="shared" si="0"/>
        <v>23500</v>
      </c>
      <c r="R8" s="35">
        <f t="shared" si="0"/>
        <v>23750</v>
      </c>
      <c r="S8" s="35">
        <f t="shared" si="0"/>
        <v>24000</v>
      </c>
      <c r="T8" s="35">
        <f t="shared" si="0"/>
        <v>25500</v>
      </c>
      <c r="U8" s="35">
        <f t="shared" si="0"/>
        <v>25750</v>
      </c>
      <c r="V8" s="35">
        <f t="shared" si="0"/>
        <v>24750</v>
      </c>
      <c r="W8" s="35">
        <f t="shared" si="0"/>
        <v>25000</v>
      </c>
      <c r="X8" s="35">
        <f t="shared" si="0"/>
        <v>25250</v>
      </c>
      <c r="Y8" s="35">
        <f t="shared" si="0"/>
        <v>25500</v>
      </c>
      <c r="Z8" s="35">
        <f t="shared" si="0"/>
        <v>25750</v>
      </c>
    </row>
    <row r="9" spans="1:26" ht="14.25" customHeight="1" x14ac:dyDescent="0.35">
      <c r="A9" s="18"/>
      <c r="B9" s="62"/>
      <c r="C9" s="18"/>
      <c r="D9" s="18"/>
      <c r="E9" s="18"/>
      <c r="F9" s="18"/>
      <c r="G9" s="18"/>
      <c r="H9" s="18"/>
      <c r="I9" s="18"/>
      <c r="J9" s="18"/>
      <c r="K9" s="18"/>
      <c r="L9" s="18"/>
      <c r="M9" s="18"/>
      <c r="N9" s="18"/>
      <c r="O9" s="18"/>
      <c r="P9" s="18"/>
      <c r="Q9" s="18"/>
      <c r="R9" s="18"/>
      <c r="S9" s="18"/>
      <c r="T9" s="18"/>
      <c r="U9" s="18"/>
      <c r="V9" s="18"/>
      <c r="W9" s="18"/>
      <c r="X9" s="18"/>
      <c r="Y9" s="18"/>
      <c r="Z9" s="18"/>
    </row>
    <row r="10" spans="1:26" ht="14.25" customHeight="1" x14ac:dyDescent="0.35">
      <c r="A10" s="62" t="s">
        <v>90</v>
      </c>
      <c r="B10" s="62"/>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4.25" customHeight="1" x14ac:dyDescent="0.35">
      <c r="A11" s="18" t="str">
        <f>'Income Statement'!B11</f>
        <v>Costs of revenue</v>
      </c>
      <c r="B11" s="63">
        <v>100</v>
      </c>
      <c r="C11" s="18">
        <f>'START HERE'!$B$25*('Income Statement'!D11)*$B$11/100</f>
        <v>-5500</v>
      </c>
      <c r="D11" s="18">
        <f>'START HERE'!$B$25*('Income Statement'!E11)*$B$11/100</f>
        <v>-5500</v>
      </c>
      <c r="E11" s="18">
        <f>0.25*('Income Statement'!F11)*$B$11/100</f>
        <v>-5500</v>
      </c>
      <c r="F11" s="18">
        <f>0.25*('Income Statement'!G11)*$B$11/100</f>
        <v>-5500</v>
      </c>
      <c r="G11" s="18">
        <f>0.25*('Income Statement'!H11)*$B$11/100</f>
        <v>-5500</v>
      </c>
      <c r="H11" s="18">
        <f>0.25*('Income Statement'!I11)*$B$11/100</f>
        <v>-5500</v>
      </c>
      <c r="I11" s="18">
        <f>0.25*('Income Statement'!J11)*$B$11/100</f>
        <v>-5500</v>
      </c>
      <c r="J11" s="18">
        <f>0.25*('Income Statement'!K11)*$B$11/100</f>
        <v>-5500</v>
      </c>
      <c r="K11" s="18">
        <f>0.25*('Income Statement'!L11)*$B$11/100</f>
        <v>-5500</v>
      </c>
      <c r="L11" s="18">
        <f>0.25*('Income Statement'!M11)*$B$11/100</f>
        <v>-5500</v>
      </c>
      <c r="M11" s="18">
        <f>0.25*('Income Statement'!N11)*$B$11/100</f>
        <v>-5500</v>
      </c>
      <c r="N11" s="18">
        <f>0.25*('Income Statement'!O11)*$B$11/100</f>
        <v>-5500</v>
      </c>
      <c r="O11" s="18">
        <f>'START HERE'!$B$25*('Income Statement'!Q11)*$B$11/100</f>
        <v>-6000</v>
      </c>
      <c r="P11" s="18">
        <f>'START HERE'!$B$25*('Income Statement'!R11)*$B$11/100</f>
        <v>-6000</v>
      </c>
      <c r="Q11" s="18">
        <f>'START HERE'!$B$25*('Income Statement'!S11)*$B$11/100</f>
        <v>-6000</v>
      </c>
      <c r="R11" s="18">
        <f>'START HERE'!$B$25*('Income Statement'!T11)*$B$11/100</f>
        <v>-6000</v>
      </c>
      <c r="S11" s="18">
        <f>'START HERE'!$B$25*('Income Statement'!U11)*$B$11/100</f>
        <v>-6000</v>
      </c>
      <c r="T11" s="18">
        <f>'START HERE'!$B$25*('Income Statement'!V11)*$B$11/100</f>
        <v>-6000</v>
      </c>
      <c r="U11" s="18">
        <f>'START HERE'!$B$25*('Income Statement'!W11)*$B$11/100</f>
        <v>-6000</v>
      </c>
      <c r="V11" s="18">
        <f>'START HERE'!$B$25*('Income Statement'!X11)*$B$11/100</f>
        <v>-6000</v>
      </c>
      <c r="W11" s="18">
        <f>'START HERE'!$B$25*('Income Statement'!Y11)*$B$11/100</f>
        <v>-6000</v>
      </c>
      <c r="X11" s="18">
        <f>'START HERE'!$B$25*('Income Statement'!Z11)*$B$11/100</f>
        <v>-6000</v>
      </c>
      <c r="Y11" s="18">
        <f>'START HERE'!$B$25*('Income Statement'!AA11)*$B$11/100</f>
        <v>-6000</v>
      </c>
      <c r="Z11" s="18">
        <f>'START HERE'!$B$25*('Income Statement'!AB11)*$B$11/100</f>
        <v>-6000</v>
      </c>
    </row>
    <row r="12" spans="1:26" ht="14.25" customHeight="1" x14ac:dyDescent="0.35">
      <c r="A12" s="18" t="str">
        <f>'Income Statement'!B19</f>
        <v>Sales &amp; Marketing</v>
      </c>
      <c r="B12" s="63">
        <v>100</v>
      </c>
      <c r="C12" s="18">
        <f>'START HERE'!$B$25*('Income Statement'!D19)*$B$12/100</f>
        <v>-1062.5</v>
      </c>
      <c r="D12" s="18">
        <f>'START HERE'!$B$25*('Income Statement'!E19)*$B$12/100</f>
        <v>-1062.5</v>
      </c>
      <c r="E12" s="18">
        <f>'START HERE'!$B$25*('Income Statement'!F19)*$B$12/100</f>
        <v>-1062.5</v>
      </c>
      <c r="F12" s="18">
        <f>'START HERE'!$B$25*('Income Statement'!G19)*$B$12/100</f>
        <v>-1062.5</v>
      </c>
      <c r="G12" s="18">
        <f>'START HERE'!$B$25*('Income Statement'!H19)*$B$12/100</f>
        <v>-1062.5</v>
      </c>
      <c r="H12" s="18">
        <f>'START HERE'!$B$25*('Income Statement'!I19)*$B$12/100</f>
        <v>-1062.5</v>
      </c>
      <c r="I12" s="18">
        <f>'START HERE'!$B$25*('Income Statement'!J19)*$B$12/100</f>
        <v>-1062.5</v>
      </c>
      <c r="J12" s="18">
        <f>'START HERE'!$B$25*('Income Statement'!K19)*$B$12/100</f>
        <v>-1062.5</v>
      </c>
      <c r="K12" s="18">
        <f>'START HERE'!$B$25*('Income Statement'!L19)*$B$12/100</f>
        <v>-1062.5</v>
      </c>
      <c r="L12" s="18">
        <f>'START HERE'!$B$25*('Income Statement'!M19)*$B$12/100</f>
        <v>-1062.5</v>
      </c>
      <c r="M12" s="18">
        <f>'START HERE'!$B$25*('Income Statement'!N19)*$B$12/100</f>
        <v>-1062.5</v>
      </c>
      <c r="N12" s="18">
        <f>'START HERE'!$B$25*('Income Statement'!O19)*$B$12/100</f>
        <v>-1062.5</v>
      </c>
      <c r="O12" s="18">
        <f>'START HERE'!$B$25*('Income Statement'!Q19)*$B$12/100</f>
        <v>-1062.5</v>
      </c>
      <c r="P12" s="18">
        <f>'START HERE'!$B$25*('Income Statement'!R19)*$B$12/100</f>
        <v>-1062.5</v>
      </c>
      <c r="Q12" s="18">
        <f>'START HERE'!$B$25*('Income Statement'!S19)*$B$12/100</f>
        <v>-1062.5</v>
      </c>
      <c r="R12" s="18">
        <f>'START HERE'!$B$25*('Income Statement'!T19)*$B$12/100</f>
        <v>-1062.5</v>
      </c>
      <c r="S12" s="18">
        <f>'START HERE'!$B$25*('Income Statement'!U19)*$B$12/100</f>
        <v>-1062.5</v>
      </c>
      <c r="T12" s="18">
        <f>'START HERE'!$B$25*('Income Statement'!V19)*$B$12/100</f>
        <v>-1062.5</v>
      </c>
      <c r="U12" s="18">
        <f>'START HERE'!$B$25*('Income Statement'!W19)*$B$12/100</f>
        <v>-1062.5</v>
      </c>
      <c r="V12" s="18">
        <f>'START HERE'!$B$25*('Income Statement'!X19)*$B$12/100</f>
        <v>-1062.5</v>
      </c>
      <c r="W12" s="18">
        <f>'START HERE'!$B$25*('Income Statement'!Y19)*$B$12/100</f>
        <v>-1062.5</v>
      </c>
      <c r="X12" s="18">
        <f>'START HERE'!$B$25*('Income Statement'!Z19)*$B$12/100</f>
        <v>-1062.5</v>
      </c>
      <c r="Y12" s="18">
        <f>'START HERE'!$B$25*('Income Statement'!AA19)*$B$12/100</f>
        <v>-1062.5</v>
      </c>
      <c r="Z12" s="18">
        <f>'START HERE'!$B$25*('Income Statement'!AB19)*$B$12/100</f>
        <v>-1062.5</v>
      </c>
    </row>
    <row r="13" spans="1:26" ht="14.25" customHeight="1" x14ac:dyDescent="0.35">
      <c r="A13" s="18" t="str">
        <f>'Income Statement'!B17</f>
        <v>Salaries</v>
      </c>
      <c r="B13" s="63">
        <v>0</v>
      </c>
      <c r="C13" s="18">
        <f>'START HERE'!$B$25*('Income Statement'!D17-Notes!D24)*$B$13/100</f>
        <v>0</v>
      </c>
      <c r="D13" s="18">
        <f>'START HERE'!$B$25*('Income Statement'!E17-Notes!E24)*$B$13/100</f>
        <v>0</v>
      </c>
      <c r="E13" s="18">
        <f>'START HERE'!$B$25*('Income Statement'!F17-Notes!F24)*$B$13/100</f>
        <v>0</v>
      </c>
      <c r="F13" s="18">
        <f>'START HERE'!$B$25*('Income Statement'!G17-Notes!G24)*$B$13/100</f>
        <v>0</v>
      </c>
      <c r="G13" s="18">
        <f>'START HERE'!$B$25*('Income Statement'!H17-Notes!H24)*$B$13/100</f>
        <v>0</v>
      </c>
      <c r="H13" s="18">
        <f>'START HERE'!$B$25*('Income Statement'!I17-Notes!I24)*$B$13/100</f>
        <v>0</v>
      </c>
      <c r="I13" s="18">
        <f>'START HERE'!$B$25*('Income Statement'!J17-Notes!J24)*$B$13/100</f>
        <v>0</v>
      </c>
      <c r="J13" s="18">
        <f>'START HERE'!$B$25*('Income Statement'!K17-Notes!K24)*$B$13/100</f>
        <v>0</v>
      </c>
      <c r="K13" s="18">
        <f>'START HERE'!$B$25*('Income Statement'!L17-Notes!L24)*$B$13/100</f>
        <v>0</v>
      </c>
      <c r="L13" s="18">
        <f>'START HERE'!$B$25*('Income Statement'!M17-Notes!M24)*$B$13/100</f>
        <v>0</v>
      </c>
      <c r="M13" s="18">
        <f>'START HERE'!$B$25*('Income Statement'!N17-Notes!N24)*$B$13/100</f>
        <v>0</v>
      </c>
      <c r="N13" s="18">
        <f>'START HERE'!$B$25*('Income Statement'!O17-Notes!O24)*$B$13/100</f>
        <v>0</v>
      </c>
      <c r="O13" s="18">
        <f>'START HERE'!$B$25*('Income Statement'!Q17-Notes!P24)*$B$13/100</f>
        <v>0</v>
      </c>
      <c r="P13" s="18">
        <f>'START HERE'!$B$25*('Income Statement'!R17-Notes!Q24)*$B$13/100</f>
        <v>0</v>
      </c>
      <c r="Q13" s="18">
        <f>'START HERE'!$B$25*('Income Statement'!S17-Notes!R24)*$B$13/100</f>
        <v>0</v>
      </c>
      <c r="R13" s="18">
        <f>'START HERE'!$B$25*('Income Statement'!T17-Notes!S24)*$B$13/100</f>
        <v>0</v>
      </c>
      <c r="S13" s="18">
        <f>'START HERE'!$B$25*('Income Statement'!U17-Notes!T24)*$B$13/100</f>
        <v>0</v>
      </c>
      <c r="T13" s="18">
        <f>'START HERE'!$B$25*('Income Statement'!V17-Notes!U24)*$B$13/100</f>
        <v>0</v>
      </c>
      <c r="U13" s="18">
        <f>'START HERE'!$B$25*('Income Statement'!W17-Notes!V24)*$B$13/100</f>
        <v>0</v>
      </c>
      <c r="V13" s="18">
        <f>'START HERE'!$B$25*('Income Statement'!X17-Notes!W24)*$B$13/100</f>
        <v>0</v>
      </c>
      <c r="W13" s="18">
        <f>'START HERE'!$B$25*('Income Statement'!Y17-Notes!X24)*$B$13/100</f>
        <v>0</v>
      </c>
      <c r="X13" s="18">
        <f>'START HERE'!$B$25*('Income Statement'!Z17-Notes!Y24)*$B$13/100</f>
        <v>0</v>
      </c>
      <c r="Y13" s="18">
        <f>'START HERE'!$B$25*('Income Statement'!AA17-Notes!Z24)*$B$13/100</f>
        <v>0</v>
      </c>
      <c r="Z13" s="18">
        <f>'START HERE'!$B$25*('Income Statement'!AB17-Notes!AA24)*$B$13/100</f>
        <v>0</v>
      </c>
    </row>
    <row r="14" spans="1:26" ht="14.25" customHeight="1" x14ac:dyDescent="0.35">
      <c r="A14" s="18" t="str">
        <f>'Income Statement'!B18</f>
        <v>Location</v>
      </c>
      <c r="B14" s="63">
        <v>100</v>
      </c>
      <c r="C14" s="18">
        <f>'START HERE'!$B$25*('Income Statement'!D18-Notes!D32)*$B$14/100</f>
        <v>-900</v>
      </c>
      <c r="D14" s="18">
        <f>'START HERE'!$B$25*('Income Statement'!E18-Notes!E32)*$B$14/100</f>
        <v>-900</v>
      </c>
      <c r="E14" s="18">
        <f>'START HERE'!$B$25*('Income Statement'!F18-Notes!F32)*$B$14/100</f>
        <v>-900</v>
      </c>
      <c r="F14" s="18">
        <f>'START HERE'!$B$25*('Income Statement'!G18-Notes!G32)*$B$14/100</f>
        <v>-900</v>
      </c>
      <c r="G14" s="18">
        <f>'START HERE'!$B$25*('Income Statement'!H18-Notes!H32)*$B$14/100</f>
        <v>-900</v>
      </c>
      <c r="H14" s="18">
        <f>'START HERE'!$B$25*('Income Statement'!I18-Notes!I32)*$B$14/100</f>
        <v>-900</v>
      </c>
      <c r="I14" s="18">
        <f>'START HERE'!$B$25*('Income Statement'!J18-Notes!J32)*$B$14/100</f>
        <v>-900</v>
      </c>
      <c r="J14" s="18">
        <f>'START HERE'!$B$25*('Income Statement'!K18-Notes!K32)*$B$14/100</f>
        <v>-900</v>
      </c>
      <c r="K14" s="18">
        <f>'START HERE'!$B$25*('Income Statement'!L18-Notes!L32)*$B$14/100</f>
        <v>-900</v>
      </c>
      <c r="L14" s="18">
        <f>'START HERE'!$B$25*('Income Statement'!M18-Notes!M32)*$B$14/100</f>
        <v>-900</v>
      </c>
      <c r="M14" s="18">
        <f>'START HERE'!$B$25*('Income Statement'!N18-Notes!N32)*$B$14/100</f>
        <v>-900</v>
      </c>
      <c r="N14" s="18">
        <f>'START HERE'!$B$25*('Income Statement'!O18-Notes!O32)*$B$14/100</f>
        <v>-1075</v>
      </c>
      <c r="O14" s="18">
        <f>'START HERE'!$B$25*('Income Statement'!Q18-Notes!P32)*$B$14/100</f>
        <v>-1075</v>
      </c>
      <c r="P14" s="18">
        <f>'START HERE'!$B$25*('Income Statement'!R18-Notes!Q32)*$B$14/100</f>
        <v>-1075</v>
      </c>
      <c r="Q14" s="18">
        <f>'START HERE'!$B$25*('Income Statement'!S18-Notes!R32)*$B$14/100</f>
        <v>-1075</v>
      </c>
      <c r="R14" s="18">
        <f>'START HERE'!$B$25*('Income Statement'!T18-Notes!S32)*$B$14/100</f>
        <v>-1075</v>
      </c>
      <c r="S14" s="18">
        <f>'START HERE'!$B$25*('Income Statement'!U18-Notes!T32)*$B$14/100</f>
        <v>-1075</v>
      </c>
      <c r="T14" s="18">
        <f>'START HERE'!$B$25*('Income Statement'!V18-Notes!U32)*$B$14/100</f>
        <v>-1075</v>
      </c>
      <c r="U14" s="18">
        <f>'START HERE'!$B$25*('Income Statement'!W18-Notes!V32)*$B$14/100</f>
        <v>-1075</v>
      </c>
      <c r="V14" s="18">
        <f>'START HERE'!$B$25*('Income Statement'!X18-Notes!W32)*$B$14/100</f>
        <v>-1075</v>
      </c>
      <c r="W14" s="18">
        <f>'START HERE'!$B$25*('Income Statement'!Y18-Notes!X32)*$B$14/100</f>
        <v>-1075</v>
      </c>
      <c r="X14" s="18">
        <f>'START HERE'!$B$25*('Income Statement'!Z18-Notes!Y32)*$B$14/100</f>
        <v>-1075</v>
      </c>
      <c r="Y14" s="18">
        <f>'START HERE'!$B$25*('Income Statement'!AA18-Notes!Z32)*$B$14/100</f>
        <v>-1075</v>
      </c>
      <c r="Z14" s="18">
        <f>'START HERE'!$B$25*('Income Statement'!AB18-Notes!AA32)*$B$14/100</f>
        <v>-1075</v>
      </c>
    </row>
    <row r="15" spans="1:26" ht="14.25" customHeight="1" x14ac:dyDescent="0.35">
      <c r="A15" s="18" t="str">
        <f>'Income Statement'!B20</f>
        <v>Administration</v>
      </c>
      <c r="B15" s="63">
        <v>100</v>
      </c>
      <c r="C15" s="18">
        <f>'START HERE'!$B$25*('Income Statement'!D20)*$B$15/100</f>
        <v>-262.5</v>
      </c>
      <c r="D15" s="18">
        <f>'START HERE'!$B$25*('Income Statement'!E20)*$B$15/100</f>
        <v>-262.5</v>
      </c>
      <c r="E15" s="18">
        <f>'START HERE'!$B$25*('Income Statement'!F20)*$B$15/100</f>
        <v>-262.5</v>
      </c>
      <c r="F15" s="18">
        <f>'START HERE'!$B$25*('Income Statement'!G20)*$B$15/100</f>
        <v>-262.5</v>
      </c>
      <c r="G15" s="18">
        <f>'START HERE'!$B$25*('Income Statement'!H20)*$B$15/100</f>
        <v>-1512.5</v>
      </c>
      <c r="H15" s="18">
        <f>'START HERE'!$B$25*('Income Statement'!I20)*$B$15/100</f>
        <v>-262.5</v>
      </c>
      <c r="I15" s="18">
        <f>'START HERE'!$B$25*('Income Statement'!J20)*$B$15/100</f>
        <v>-262.5</v>
      </c>
      <c r="J15" s="18">
        <f>'START HERE'!$B$25*('Income Statement'!K20)*$B$15/100</f>
        <v>-262.5</v>
      </c>
      <c r="K15" s="18">
        <f>'START HERE'!$B$25*('Income Statement'!L20)*$B$15/100</f>
        <v>-262.5</v>
      </c>
      <c r="L15" s="18">
        <f>'START HERE'!$B$25*('Income Statement'!M20)*$B$15/100</f>
        <v>-262.5</v>
      </c>
      <c r="M15" s="18">
        <f>'START HERE'!$B$25*('Income Statement'!N20)*$B$15/100</f>
        <v>-262.5</v>
      </c>
      <c r="N15" s="18">
        <f>'START HERE'!$B$25*('Income Statement'!O20)*$B$15/100</f>
        <v>-262.5</v>
      </c>
      <c r="O15" s="18">
        <f>'START HERE'!$B$25*('Income Statement'!Q20)*$B$15/100</f>
        <v>-262.5</v>
      </c>
      <c r="P15" s="18">
        <f>'START HERE'!$B$25*('Income Statement'!R20)*$B$15/100</f>
        <v>-262.5</v>
      </c>
      <c r="Q15" s="18">
        <f>'START HERE'!$B$25*('Income Statement'!S20)*$B$15/100</f>
        <v>-262.5</v>
      </c>
      <c r="R15" s="18">
        <f>'START HERE'!$B$25*('Income Statement'!T20)*$B$15/100</f>
        <v>-262.5</v>
      </c>
      <c r="S15" s="18">
        <f>'START HERE'!$B$25*('Income Statement'!U20)*$B$15/100</f>
        <v>-1512.5</v>
      </c>
      <c r="T15" s="18">
        <f>'START HERE'!$B$25*('Income Statement'!V20)*$B$15/100</f>
        <v>-262.5</v>
      </c>
      <c r="U15" s="18">
        <f>'START HERE'!$B$25*('Income Statement'!W20)*$B$15/100</f>
        <v>-262.5</v>
      </c>
      <c r="V15" s="18">
        <f>'START HERE'!$B$25*('Income Statement'!X20)*$B$15/100</f>
        <v>-262.5</v>
      </c>
      <c r="W15" s="18">
        <f>'START HERE'!$B$25*('Income Statement'!Y20)*$B$15/100</f>
        <v>-262.5</v>
      </c>
      <c r="X15" s="18">
        <f>'START HERE'!$B$25*('Income Statement'!Z20)*$B$15/100</f>
        <v>-262.5</v>
      </c>
      <c r="Y15" s="18">
        <f>'START HERE'!$B$25*('Income Statement'!AA20)*$B$15/100</f>
        <v>-262.5</v>
      </c>
      <c r="Z15" s="18">
        <f>'START HERE'!$B$25*('Income Statement'!AB20)*$B$15/100</f>
        <v>-262.5</v>
      </c>
    </row>
    <row r="16" spans="1:26" ht="14.25" customHeight="1" x14ac:dyDescent="0.35">
      <c r="A16" s="18" t="str">
        <f>'Income Statement'!B21</f>
        <v>Other costs</v>
      </c>
      <c r="B16" s="63">
        <v>100</v>
      </c>
      <c r="C16" s="18">
        <f>'START HERE'!$B$25*('Income Statement'!D21-Notes!D48)*$B$16/100</f>
        <v>-375</v>
      </c>
      <c r="D16" s="18">
        <f>'START HERE'!$B$25*('Income Statement'!E21-Notes!E48)*$B$16/100</f>
        <v>-375</v>
      </c>
      <c r="E16" s="18">
        <f>'START HERE'!$B$25*('Income Statement'!F21-Notes!F48)*$B$16/100</f>
        <v>-375</v>
      </c>
      <c r="F16" s="18">
        <f>'START HERE'!$B$25*('Income Statement'!G21-Notes!G48)*$B$16/100</f>
        <v>-375</v>
      </c>
      <c r="G16" s="18">
        <f>'START HERE'!$B$25*('Income Statement'!H21-Notes!H48)*$B$16/100</f>
        <v>-375</v>
      </c>
      <c r="H16" s="18">
        <f>'START HERE'!$B$25*('Income Statement'!I21-Notes!I48)*$B$16/100</f>
        <v>-375</v>
      </c>
      <c r="I16" s="18">
        <f>'START HERE'!$B$25*('Income Statement'!J21-Notes!J48)*$B$16/100</f>
        <v>-375</v>
      </c>
      <c r="J16" s="18">
        <f>'START HERE'!$B$25*('Income Statement'!K21-Notes!K48)*$B$16/100</f>
        <v>-375</v>
      </c>
      <c r="K16" s="18">
        <f>'START HERE'!$B$25*('Income Statement'!L21-Notes!L48)*$B$16/100</f>
        <v>-375</v>
      </c>
      <c r="L16" s="18">
        <f>'START HERE'!$B$25*('Income Statement'!M21-Notes!M48)*$B$16/100</f>
        <v>-375</v>
      </c>
      <c r="M16" s="18">
        <f>'START HERE'!$B$25*('Income Statement'!N21-Notes!N48)*$B$16/100</f>
        <v>-375</v>
      </c>
      <c r="N16" s="18">
        <f>'START HERE'!$B$25*('Income Statement'!O21-Notes!O48)*$B$16/100</f>
        <v>-375</v>
      </c>
      <c r="O16" s="18">
        <f>'START HERE'!$B$25*('Income Statement'!Q21-Notes!P48)*$B$16/100</f>
        <v>-375</v>
      </c>
      <c r="P16" s="18">
        <f>'START HERE'!$B$25*('Income Statement'!R21-Notes!Q48)*$B$16/100</f>
        <v>-375</v>
      </c>
      <c r="Q16" s="18">
        <f>'START HERE'!$B$25*('Income Statement'!S21-Notes!R48)*$B$16/100</f>
        <v>-375</v>
      </c>
      <c r="R16" s="18">
        <f>'START HERE'!$B$25*('Income Statement'!T21-Notes!S48)*$B$16/100</f>
        <v>-375</v>
      </c>
      <c r="S16" s="18">
        <f>'START HERE'!$B$25*('Income Statement'!U21-Notes!T48)*$B$16/100</f>
        <v>-375</v>
      </c>
      <c r="T16" s="18">
        <f>'START HERE'!$B$25*('Income Statement'!V21-Notes!U48)*$B$16/100</f>
        <v>-375</v>
      </c>
      <c r="U16" s="18">
        <f>'START HERE'!$B$25*('Income Statement'!W21-Notes!V48)*$B$16/100</f>
        <v>-375</v>
      </c>
      <c r="V16" s="18">
        <f>'START HERE'!$B$25*('Income Statement'!X21-Notes!W48)*$B$16/100</f>
        <v>-375</v>
      </c>
      <c r="W16" s="18">
        <f>'START HERE'!$B$25*('Income Statement'!Y21-Notes!X48)*$B$16/100</f>
        <v>-375</v>
      </c>
      <c r="X16" s="18">
        <f>'START HERE'!$B$25*('Income Statement'!Z21-Notes!Y48)*$B$16/100</f>
        <v>-375</v>
      </c>
      <c r="Y16" s="18">
        <f>'START HERE'!$B$25*('Income Statement'!AA21-Notes!Z48)*$B$16/100</f>
        <v>-375</v>
      </c>
      <c r="Z16" s="18">
        <f>'START HERE'!$B$25*('Income Statement'!AB21-Notes!AA48)*$B$16/100</f>
        <v>-375</v>
      </c>
    </row>
    <row r="17" spans="1:26" ht="14.25" customHeight="1" x14ac:dyDescent="0.3">
      <c r="A17" s="35" t="s">
        <v>91</v>
      </c>
      <c r="B17" s="64"/>
      <c r="C17" s="35">
        <f t="shared" ref="C17:Z17" si="1">SUM(C11:C16)</f>
        <v>-8100</v>
      </c>
      <c r="D17" s="35">
        <f t="shared" si="1"/>
        <v>-8100</v>
      </c>
      <c r="E17" s="35">
        <f t="shared" si="1"/>
        <v>-8100</v>
      </c>
      <c r="F17" s="35">
        <f t="shared" si="1"/>
        <v>-8100</v>
      </c>
      <c r="G17" s="35">
        <f t="shared" si="1"/>
        <v>-9350</v>
      </c>
      <c r="H17" s="35">
        <f t="shared" si="1"/>
        <v>-8100</v>
      </c>
      <c r="I17" s="35">
        <f t="shared" si="1"/>
        <v>-8100</v>
      </c>
      <c r="J17" s="35">
        <f t="shared" si="1"/>
        <v>-8100</v>
      </c>
      <c r="K17" s="35">
        <f t="shared" si="1"/>
        <v>-8100</v>
      </c>
      <c r="L17" s="35">
        <f t="shared" si="1"/>
        <v>-8100</v>
      </c>
      <c r="M17" s="35">
        <f t="shared" si="1"/>
        <v>-8100</v>
      </c>
      <c r="N17" s="35">
        <f t="shared" si="1"/>
        <v>-8275</v>
      </c>
      <c r="O17" s="35">
        <f t="shared" si="1"/>
        <v>-8775</v>
      </c>
      <c r="P17" s="35">
        <f t="shared" si="1"/>
        <v>-8775</v>
      </c>
      <c r="Q17" s="35">
        <f t="shared" si="1"/>
        <v>-8775</v>
      </c>
      <c r="R17" s="35">
        <f t="shared" si="1"/>
        <v>-8775</v>
      </c>
      <c r="S17" s="35">
        <f t="shared" si="1"/>
        <v>-10025</v>
      </c>
      <c r="T17" s="35">
        <f t="shared" si="1"/>
        <v>-8775</v>
      </c>
      <c r="U17" s="35">
        <f t="shared" si="1"/>
        <v>-8775</v>
      </c>
      <c r="V17" s="35">
        <f t="shared" si="1"/>
        <v>-8775</v>
      </c>
      <c r="W17" s="35">
        <f t="shared" si="1"/>
        <v>-8775</v>
      </c>
      <c r="X17" s="35">
        <f t="shared" si="1"/>
        <v>-8775</v>
      </c>
      <c r="Y17" s="35">
        <f t="shared" si="1"/>
        <v>-8775</v>
      </c>
      <c r="Z17" s="35">
        <f t="shared" si="1"/>
        <v>-8775</v>
      </c>
    </row>
    <row r="18" spans="1:26" ht="14.25" customHeight="1" x14ac:dyDescent="0.35">
      <c r="A18" s="18"/>
      <c r="B18" s="62"/>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4.25" customHeight="1" x14ac:dyDescent="0.3">
      <c r="A19" s="35" t="s">
        <v>76</v>
      </c>
      <c r="B19" s="64"/>
      <c r="C19" s="35">
        <f t="shared" ref="C19:Z19" si="2">C8+C17</f>
        <v>11900</v>
      </c>
      <c r="D19" s="35">
        <f t="shared" si="2"/>
        <v>12150</v>
      </c>
      <c r="E19" s="35">
        <f t="shared" si="2"/>
        <v>12400</v>
      </c>
      <c r="F19" s="35">
        <f t="shared" si="2"/>
        <v>12650</v>
      </c>
      <c r="G19" s="35">
        <f t="shared" si="2"/>
        <v>11650</v>
      </c>
      <c r="H19" s="35">
        <f t="shared" si="2"/>
        <v>14400</v>
      </c>
      <c r="I19" s="35">
        <f t="shared" si="2"/>
        <v>13400</v>
      </c>
      <c r="J19" s="35">
        <f t="shared" si="2"/>
        <v>13650</v>
      </c>
      <c r="K19" s="35">
        <f t="shared" si="2"/>
        <v>13900</v>
      </c>
      <c r="L19" s="35">
        <f t="shared" si="2"/>
        <v>14150</v>
      </c>
      <c r="M19" s="35">
        <f t="shared" si="2"/>
        <v>14400</v>
      </c>
      <c r="N19" s="35">
        <f t="shared" si="2"/>
        <v>14475</v>
      </c>
      <c r="O19" s="35">
        <f t="shared" si="2"/>
        <v>14225</v>
      </c>
      <c r="P19" s="35">
        <f t="shared" si="2"/>
        <v>14475</v>
      </c>
      <c r="Q19" s="35">
        <f t="shared" si="2"/>
        <v>14725</v>
      </c>
      <c r="R19" s="35">
        <f t="shared" si="2"/>
        <v>14975</v>
      </c>
      <c r="S19" s="35">
        <f t="shared" si="2"/>
        <v>13975</v>
      </c>
      <c r="T19" s="35">
        <f t="shared" si="2"/>
        <v>16725</v>
      </c>
      <c r="U19" s="35">
        <f t="shared" si="2"/>
        <v>16975</v>
      </c>
      <c r="V19" s="35">
        <f t="shared" si="2"/>
        <v>15975</v>
      </c>
      <c r="W19" s="35">
        <f t="shared" si="2"/>
        <v>16225</v>
      </c>
      <c r="X19" s="35">
        <f t="shared" si="2"/>
        <v>16475</v>
      </c>
      <c r="Y19" s="35">
        <f t="shared" si="2"/>
        <v>16725</v>
      </c>
      <c r="Z19" s="35">
        <f t="shared" si="2"/>
        <v>16975</v>
      </c>
    </row>
    <row r="20" spans="1:26" ht="14.25" customHeight="1" x14ac:dyDescent="0.35">
      <c r="A20" s="33"/>
      <c r="B20" s="62"/>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4.25" customHeight="1" x14ac:dyDescent="0.35">
      <c r="A21" s="33"/>
      <c r="B21" s="62"/>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4.25" customHeight="1" x14ac:dyDescent="0.3">
      <c r="A22" s="33" t="s">
        <v>92</v>
      </c>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4.25" customHeight="1" x14ac:dyDescent="0.3">
      <c r="A23" s="21" t="s">
        <v>93</v>
      </c>
      <c r="B23" s="29"/>
      <c r="C23" s="29">
        <f>Notes!C63</f>
        <v>0</v>
      </c>
      <c r="D23" s="29">
        <f t="shared" ref="D23:Z23" si="3">C26</f>
        <v>11900</v>
      </c>
      <c r="E23" s="29">
        <f t="shared" si="3"/>
        <v>24050</v>
      </c>
      <c r="F23" s="29">
        <f t="shared" si="3"/>
        <v>36450</v>
      </c>
      <c r="G23" s="29">
        <f t="shared" si="3"/>
        <v>49100</v>
      </c>
      <c r="H23" s="29">
        <f t="shared" si="3"/>
        <v>60750</v>
      </c>
      <c r="I23" s="29">
        <f t="shared" si="3"/>
        <v>75150</v>
      </c>
      <c r="J23" s="29">
        <f t="shared" si="3"/>
        <v>88550</v>
      </c>
      <c r="K23" s="29">
        <f t="shared" si="3"/>
        <v>27050</v>
      </c>
      <c r="L23" s="29">
        <f t="shared" si="3"/>
        <v>40950</v>
      </c>
      <c r="M23" s="29">
        <f t="shared" si="3"/>
        <v>55100</v>
      </c>
      <c r="N23" s="29">
        <f t="shared" si="3"/>
        <v>69500</v>
      </c>
      <c r="O23" s="29">
        <f t="shared" si="3"/>
        <v>83975</v>
      </c>
      <c r="P23" s="29">
        <f t="shared" si="3"/>
        <v>98200</v>
      </c>
      <c r="Q23" s="29">
        <f t="shared" si="3"/>
        <v>28700</v>
      </c>
      <c r="R23" s="29">
        <f t="shared" si="3"/>
        <v>43425</v>
      </c>
      <c r="S23" s="29">
        <f t="shared" si="3"/>
        <v>58400</v>
      </c>
      <c r="T23" s="29">
        <f t="shared" si="3"/>
        <v>72375</v>
      </c>
      <c r="U23" s="29">
        <f t="shared" si="3"/>
        <v>89100</v>
      </c>
      <c r="V23" s="29">
        <f t="shared" si="3"/>
        <v>106075</v>
      </c>
      <c r="W23" s="29">
        <f t="shared" si="3"/>
        <v>32950</v>
      </c>
      <c r="X23" s="29">
        <f t="shared" si="3"/>
        <v>49175</v>
      </c>
      <c r="Y23" s="29">
        <f t="shared" si="3"/>
        <v>65650</v>
      </c>
      <c r="Z23" s="29">
        <f t="shared" si="3"/>
        <v>82375</v>
      </c>
    </row>
    <row r="24" spans="1:26" ht="14.25" customHeight="1" x14ac:dyDescent="0.3">
      <c r="A24" s="18" t="s">
        <v>94</v>
      </c>
      <c r="B24" s="18"/>
      <c r="C24" s="18">
        <f t="shared" ref="C24:Z24" si="4">C19</f>
        <v>11900</v>
      </c>
      <c r="D24" s="18">
        <f t="shared" si="4"/>
        <v>12150</v>
      </c>
      <c r="E24" s="18">
        <f t="shared" si="4"/>
        <v>12400</v>
      </c>
      <c r="F24" s="18">
        <f t="shared" si="4"/>
        <v>12650</v>
      </c>
      <c r="G24" s="18">
        <f t="shared" si="4"/>
        <v>11650</v>
      </c>
      <c r="H24" s="18">
        <f t="shared" si="4"/>
        <v>14400</v>
      </c>
      <c r="I24" s="18">
        <f t="shared" si="4"/>
        <v>13400</v>
      </c>
      <c r="J24" s="18">
        <f t="shared" si="4"/>
        <v>13650</v>
      </c>
      <c r="K24" s="18">
        <f t="shared" si="4"/>
        <v>13900</v>
      </c>
      <c r="L24" s="18">
        <f t="shared" si="4"/>
        <v>14150</v>
      </c>
      <c r="M24" s="18">
        <f t="shared" si="4"/>
        <v>14400</v>
      </c>
      <c r="N24" s="18">
        <f t="shared" si="4"/>
        <v>14475</v>
      </c>
      <c r="O24" s="18">
        <f t="shared" si="4"/>
        <v>14225</v>
      </c>
      <c r="P24" s="18">
        <f t="shared" si="4"/>
        <v>14475</v>
      </c>
      <c r="Q24" s="18">
        <f t="shared" si="4"/>
        <v>14725</v>
      </c>
      <c r="R24" s="18">
        <f t="shared" si="4"/>
        <v>14975</v>
      </c>
      <c r="S24" s="18">
        <f t="shared" si="4"/>
        <v>13975</v>
      </c>
      <c r="T24" s="18">
        <f t="shared" si="4"/>
        <v>16725</v>
      </c>
      <c r="U24" s="18">
        <f t="shared" si="4"/>
        <v>16975</v>
      </c>
      <c r="V24" s="18">
        <f t="shared" si="4"/>
        <v>15975</v>
      </c>
      <c r="W24" s="18">
        <f t="shared" si="4"/>
        <v>16225</v>
      </c>
      <c r="X24" s="18">
        <f t="shared" si="4"/>
        <v>16475</v>
      </c>
      <c r="Y24" s="18">
        <f t="shared" si="4"/>
        <v>16725</v>
      </c>
      <c r="Z24" s="18">
        <f t="shared" si="4"/>
        <v>16975</v>
      </c>
    </row>
    <row r="25" spans="1:26" ht="14.25" customHeight="1" x14ac:dyDescent="0.3">
      <c r="A25" s="18" t="s">
        <v>95</v>
      </c>
      <c r="B25" s="18"/>
      <c r="C25" s="56">
        <v>0</v>
      </c>
      <c r="D25" s="56">
        <v>0</v>
      </c>
      <c r="E25" s="56">
        <f>-C23</f>
        <v>0</v>
      </c>
      <c r="F25" s="56">
        <v>0</v>
      </c>
      <c r="G25" s="56">
        <v>0</v>
      </c>
      <c r="H25" s="56">
        <v>0</v>
      </c>
      <c r="I25" s="56">
        <v>0</v>
      </c>
      <c r="J25" s="56">
        <f>-SUM(C24:H24)</f>
        <v>-75150</v>
      </c>
      <c r="K25" s="56">
        <v>0</v>
      </c>
      <c r="L25" s="56">
        <v>0</v>
      </c>
      <c r="M25" s="56">
        <v>0</v>
      </c>
      <c r="N25" s="56">
        <v>0</v>
      </c>
      <c r="O25" s="56">
        <v>0</v>
      </c>
      <c r="P25" s="56">
        <f>-SUM(I24:N24)</f>
        <v>-83975</v>
      </c>
      <c r="Q25" s="56">
        <v>0</v>
      </c>
      <c r="R25" s="56">
        <v>0</v>
      </c>
      <c r="S25" s="56">
        <v>0</v>
      </c>
      <c r="T25" s="56">
        <v>0</v>
      </c>
      <c r="U25" s="56">
        <v>0</v>
      </c>
      <c r="V25" s="56">
        <f>-SUM(O24:T24)</f>
        <v>-89100</v>
      </c>
      <c r="W25" s="56">
        <v>0</v>
      </c>
      <c r="X25" s="56">
        <v>0</v>
      </c>
      <c r="Y25" s="56">
        <v>0</v>
      </c>
      <c r="Z25" s="56">
        <v>0</v>
      </c>
    </row>
    <row r="26" spans="1:26" ht="14.25" customHeight="1" x14ac:dyDescent="0.3">
      <c r="A26" s="21" t="s">
        <v>96</v>
      </c>
      <c r="B26" s="29"/>
      <c r="C26" s="29">
        <f t="shared" ref="C26:Z26" si="5">SUM(C23:C25)</f>
        <v>11900</v>
      </c>
      <c r="D26" s="29">
        <f t="shared" si="5"/>
        <v>24050</v>
      </c>
      <c r="E26" s="29">
        <f t="shared" si="5"/>
        <v>36450</v>
      </c>
      <c r="F26" s="29">
        <f t="shared" si="5"/>
        <v>49100</v>
      </c>
      <c r="G26" s="29">
        <f t="shared" si="5"/>
        <v>60750</v>
      </c>
      <c r="H26" s="29">
        <f t="shared" si="5"/>
        <v>75150</v>
      </c>
      <c r="I26" s="29">
        <f t="shared" si="5"/>
        <v>88550</v>
      </c>
      <c r="J26" s="29">
        <f t="shared" si="5"/>
        <v>27050</v>
      </c>
      <c r="K26" s="29">
        <f t="shared" si="5"/>
        <v>40950</v>
      </c>
      <c r="L26" s="29">
        <f t="shared" si="5"/>
        <v>55100</v>
      </c>
      <c r="M26" s="29">
        <f t="shared" si="5"/>
        <v>69500</v>
      </c>
      <c r="N26" s="29">
        <f t="shared" si="5"/>
        <v>83975</v>
      </c>
      <c r="O26" s="29">
        <f t="shared" si="5"/>
        <v>98200</v>
      </c>
      <c r="P26" s="29">
        <f t="shared" si="5"/>
        <v>28700</v>
      </c>
      <c r="Q26" s="29">
        <f t="shared" si="5"/>
        <v>43425</v>
      </c>
      <c r="R26" s="29">
        <f t="shared" si="5"/>
        <v>58400</v>
      </c>
      <c r="S26" s="29">
        <f t="shared" si="5"/>
        <v>72375</v>
      </c>
      <c r="T26" s="29">
        <f t="shared" si="5"/>
        <v>89100</v>
      </c>
      <c r="U26" s="29">
        <f t="shared" si="5"/>
        <v>106075</v>
      </c>
      <c r="V26" s="29">
        <f t="shared" si="5"/>
        <v>32950</v>
      </c>
      <c r="W26" s="29">
        <f t="shared" si="5"/>
        <v>49175</v>
      </c>
      <c r="X26" s="29">
        <f t="shared" si="5"/>
        <v>65650</v>
      </c>
      <c r="Y26" s="29">
        <f t="shared" si="5"/>
        <v>82375</v>
      </c>
      <c r="Z26" s="29">
        <f t="shared" si="5"/>
        <v>99350</v>
      </c>
    </row>
    <row r="27" spans="1:26" ht="14.25" customHeight="1" x14ac:dyDescent="0.3">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4.25" customHeight="1" x14ac:dyDescent="0.3">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4.25" customHeight="1" x14ac:dyDescent="0.3">
      <c r="A29" s="16" t="s">
        <v>28</v>
      </c>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25" customHeight="1" x14ac:dyDescent="0.3">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4.25" customHeight="1" x14ac:dyDescent="0.3">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25" customHeight="1" x14ac:dyDescent="0.3">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4.25" customHeight="1" x14ac:dyDescent="0.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25" customHeight="1" x14ac:dyDescent="0.3">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25" customHeight="1" x14ac:dyDescent="0.3">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4.25" customHeight="1" x14ac:dyDescent="0.3">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4.25" customHeight="1" x14ac:dyDescent="0.3">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x14ac:dyDescent="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x14ac:dyDescent="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x14ac:dyDescent="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x14ac:dyDescent="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x14ac:dyDescent="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x14ac:dyDescent="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x14ac:dyDescent="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x14ac:dyDescent="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x14ac:dyDescent="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x14ac:dyDescent="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x14ac:dyDescent="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x14ac:dyDescent="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x14ac:dyDescent="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x14ac:dyDescent="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x14ac:dyDescent="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x14ac:dyDescent="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x14ac:dyDescent="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x14ac:dyDescent="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x14ac:dyDescent="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x14ac:dyDescent="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x14ac:dyDescent="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x14ac:dyDescent="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x14ac:dyDescent="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x14ac:dyDescent="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x14ac:dyDescent="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x14ac:dyDescent="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x14ac:dyDescent="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x14ac:dyDescent="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x14ac:dyDescent="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x14ac:dyDescent="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x14ac:dyDescent="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x14ac:dyDescent="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x14ac:dyDescent="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x14ac:dyDescent="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x14ac:dyDescent="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x14ac:dyDescent="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x14ac:dyDescent="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x14ac:dyDescent="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x14ac:dyDescent="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x14ac:dyDescent="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x14ac:dyDescent="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x14ac:dyDescent="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x14ac:dyDescent="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x14ac:dyDescent="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x14ac:dyDescent="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x14ac:dyDescent="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x14ac:dyDescent="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x14ac:dyDescent="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x14ac:dyDescent="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x14ac:dyDescent="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x14ac:dyDescent="0.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x14ac:dyDescent="0.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x14ac:dyDescent="0.3">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x14ac:dyDescent="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x14ac:dyDescent="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x14ac:dyDescent="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x14ac:dyDescent="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x14ac:dyDescent="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x14ac:dyDescent="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x14ac:dyDescent="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x14ac:dyDescent="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x14ac:dyDescent="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x14ac:dyDescent="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x14ac:dyDescent="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x14ac:dyDescent="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x14ac:dyDescent="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x14ac:dyDescent="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x14ac:dyDescent="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x14ac:dyDescent="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x14ac:dyDescent="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x14ac:dyDescent="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x14ac:dyDescent="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x14ac:dyDescent="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x14ac:dyDescent="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x14ac:dyDescent="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x14ac:dyDescent="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x14ac:dyDescent="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x14ac:dyDescent="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x14ac:dyDescent="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x14ac:dyDescent="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x14ac:dyDescent="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x14ac:dyDescent="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x14ac:dyDescent="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x14ac:dyDescent="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x14ac:dyDescent="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x14ac:dyDescent="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x14ac:dyDescent="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x14ac:dyDescent="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x14ac:dyDescent="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x14ac:dyDescent="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x14ac:dyDescent="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x14ac:dyDescent="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x14ac:dyDescent="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x14ac:dyDescent="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x14ac:dyDescent="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x14ac:dyDescent="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x14ac:dyDescent="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x14ac:dyDescent="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x14ac:dyDescent="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x14ac:dyDescent="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x14ac:dyDescent="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x14ac:dyDescent="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x14ac:dyDescent="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x14ac:dyDescent="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x14ac:dyDescent="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x14ac:dyDescent="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x14ac:dyDescent="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x14ac:dyDescent="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x14ac:dyDescent="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x14ac:dyDescent="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x14ac:dyDescent="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x14ac:dyDescent="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x14ac:dyDescent="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x14ac:dyDescent="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x14ac:dyDescent="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x14ac:dyDescent="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x14ac:dyDescent="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x14ac:dyDescent="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x14ac:dyDescent="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x14ac:dyDescent="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x14ac:dyDescent="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x14ac:dyDescent="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x14ac:dyDescent="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x14ac:dyDescent="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x14ac:dyDescent="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x14ac:dyDescent="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x14ac:dyDescent="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x14ac:dyDescent="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x14ac:dyDescent="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x14ac:dyDescent="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x14ac:dyDescent="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x14ac:dyDescent="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x14ac:dyDescent="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x14ac:dyDescent="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x14ac:dyDescent="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x14ac:dyDescent="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x14ac:dyDescent="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x14ac:dyDescent="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x14ac:dyDescent="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x14ac:dyDescent="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x14ac:dyDescent="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x14ac:dyDescent="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x14ac:dyDescent="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x14ac:dyDescent="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x14ac:dyDescent="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x14ac:dyDescent="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x14ac:dyDescent="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x14ac:dyDescent="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25" customHeight="1" x14ac:dyDescent="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25" customHeight="1" x14ac:dyDescent="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25" customHeight="1" x14ac:dyDescent="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25" customHeight="1" x14ac:dyDescent="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25" customHeight="1" x14ac:dyDescent="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25" customHeight="1" x14ac:dyDescent="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25" customHeight="1" x14ac:dyDescent="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25" customHeight="1" x14ac:dyDescent="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25" customHeight="1" x14ac:dyDescent="0.3">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3"/>
    <row r="231" spans="1:26" ht="15.75" customHeight="1" x14ac:dyDescent="0.3"/>
    <row r="232" spans="1:26" ht="15.75" customHeight="1" x14ac:dyDescent="0.3"/>
    <row r="233" spans="1:26" ht="15.75" customHeight="1" x14ac:dyDescent="0.3"/>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4803149606299213" right="0.74803149606299213" top="0.98425196850393704" bottom="0.98425196850393704" header="0" footer="0"/>
  <pageSetup paperSize="9" orientation="landscape"/>
  <headerFooter>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showGridLines="0" workbookViewId="0">
      <pane xSplit="2" ySplit="4" topLeftCell="C26" activePane="bottomRight" state="frozen"/>
      <selection pane="topRight" activeCell="C1" sqref="C1"/>
      <selection pane="bottomLeft" activeCell="A5" sqref="A5"/>
      <selection pane="bottomRight" activeCell="C5" sqref="C5"/>
    </sheetView>
  </sheetViews>
  <sheetFormatPr defaultColWidth="14.3984375" defaultRowHeight="15" customHeight="1" x14ac:dyDescent="0.3"/>
  <cols>
    <col min="1" max="1" width="6.296875" customWidth="1"/>
    <col min="2" max="2" width="53.09765625" customWidth="1"/>
    <col min="3" max="3" width="14.59765625" customWidth="1"/>
    <col min="4" max="4" width="15.8984375" customWidth="1"/>
    <col min="5" max="7" width="12.296875" customWidth="1"/>
    <col min="8" max="14" width="15.8984375" customWidth="1"/>
    <col min="15" max="27" width="16.296875" customWidth="1"/>
    <col min="28" max="34" width="9.296875" customWidth="1"/>
  </cols>
  <sheetData>
    <row r="1" spans="1:34" ht="14.25" customHeight="1" x14ac:dyDescent="0.3">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4" ht="14.25" customHeight="1" x14ac:dyDescent="0.4">
      <c r="A2" s="19" t="s">
        <v>97</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ht="14.25" customHeight="1" x14ac:dyDescent="0.3">
      <c r="A3" s="2" t="str">
        <f>'START HERE'!A3</f>
        <v>Currency: EUR</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14.25" customHeight="1" x14ac:dyDescent="0.3">
      <c r="A4" s="65"/>
      <c r="B4" s="66" t="s">
        <v>30</v>
      </c>
      <c r="C4" s="45" t="str">
        <f>'Income Statement'!C4</f>
        <v>Primo</v>
      </c>
      <c r="D4" s="46">
        <f>'Income Statement'!D4</f>
        <v>44562</v>
      </c>
      <c r="E4" s="46">
        <f>'Income Statement'!E4</f>
        <v>44593</v>
      </c>
      <c r="F4" s="46">
        <f>'Income Statement'!F4</f>
        <v>44621</v>
      </c>
      <c r="G4" s="46">
        <f>'Income Statement'!G4</f>
        <v>44652</v>
      </c>
      <c r="H4" s="46">
        <f>'Income Statement'!H4</f>
        <v>44682</v>
      </c>
      <c r="I4" s="46">
        <f>'Income Statement'!I4</f>
        <v>44713</v>
      </c>
      <c r="J4" s="46">
        <f>'Income Statement'!J4</f>
        <v>44743</v>
      </c>
      <c r="K4" s="46">
        <f>'Income Statement'!K4</f>
        <v>44774</v>
      </c>
      <c r="L4" s="46">
        <f>'Income Statement'!L4</f>
        <v>44805</v>
      </c>
      <c r="M4" s="46">
        <f>'Income Statement'!M4</f>
        <v>44835</v>
      </c>
      <c r="N4" s="46">
        <f>'Income Statement'!N4</f>
        <v>44866</v>
      </c>
      <c r="O4" s="46">
        <f>'Income Statement'!O4</f>
        <v>44896</v>
      </c>
      <c r="P4" s="46">
        <v>44927</v>
      </c>
      <c r="Q4" s="46">
        <v>44958</v>
      </c>
      <c r="R4" s="46">
        <v>44986</v>
      </c>
      <c r="S4" s="46">
        <v>45017</v>
      </c>
      <c r="T4" s="46">
        <v>45047</v>
      </c>
      <c r="U4" s="46">
        <v>45078</v>
      </c>
      <c r="V4" s="46">
        <v>45108</v>
      </c>
      <c r="W4" s="46">
        <v>45139</v>
      </c>
      <c r="X4" s="46">
        <v>45170</v>
      </c>
      <c r="Y4" s="46">
        <v>45200</v>
      </c>
      <c r="Z4" s="46">
        <v>45231</v>
      </c>
      <c r="AA4" s="46">
        <v>45261</v>
      </c>
      <c r="AB4" s="67"/>
      <c r="AC4" s="67"/>
      <c r="AD4" s="67"/>
      <c r="AE4" s="67"/>
      <c r="AF4" s="18"/>
      <c r="AG4" s="18"/>
      <c r="AH4" s="18"/>
    </row>
    <row r="5" spans="1:34" ht="14.25" customHeight="1" x14ac:dyDescent="0.3">
      <c r="A5" s="17" t="s">
        <v>98</v>
      </c>
      <c r="B5" s="17"/>
      <c r="C5" s="27"/>
      <c r="D5" s="27"/>
      <c r="E5" s="27"/>
      <c r="F5" s="27"/>
      <c r="G5" s="27"/>
      <c r="H5" s="27"/>
      <c r="I5" s="27"/>
      <c r="J5" s="27"/>
      <c r="K5" s="27"/>
      <c r="L5" s="27"/>
      <c r="M5" s="27"/>
      <c r="N5" s="27"/>
      <c r="O5" s="27"/>
      <c r="P5" s="18"/>
      <c r="Q5" s="18"/>
      <c r="R5" s="18"/>
      <c r="S5" s="18"/>
      <c r="T5" s="18"/>
      <c r="U5" s="18"/>
      <c r="V5" s="18"/>
      <c r="W5" s="18"/>
      <c r="X5" s="18"/>
      <c r="Y5" s="18"/>
      <c r="Z5" s="18"/>
      <c r="AA5" s="18"/>
      <c r="AB5" s="18"/>
      <c r="AC5" s="18"/>
      <c r="AD5" s="18"/>
      <c r="AE5" s="18"/>
      <c r="AF5" s="18"/>
      <c r="AG5" s="18"/>
      <c r="AH5" s="18"/>
    </row>
    <row r="6" spans="1:34" ht="14.25" customHeight="1" x14ac:dyDescent="0.3">
      <c r="A6" s="65" t="s">
        <v>99</v>
      </c>
      <c r="B6" s="29" t="s">
        <v>34</v>
      </c>
      <c r="C6" s="45"/>
      <c r="D6" s="45"/>
      <c r="E6" s="45"/>
      <c r="F6" s="45"/>
      <c r="G6" s="45"/>
      <c r="H6" s="45"/>
      <c r="I6" s="45"/>
      <c r="J6" s="45"/>
      <c r="K6" s="45"/>
      <c r="L6" s="45"/>
      <c r="M6" s="45"/>
      <c r="N6" s="45"/>
      <c r="O6" s="45"/>
      <c r="P6" s="29"/>
      <c r="Q6" s="29"/>
      <c r="R6" s="29"/>
      <c r="S6" s="29"/>
      <c r="T6" s="29"/>
      <c r="U6" s="29"/>
      <c r="V6" s="29"/>
      <c r="W6" s="29"/>
      <c r="X6" s="29"/>
      <c r="Y6" s="29"/>
      <c r="Z6" s="29"/>
      <c r="AA6" s="29"/>
      <c r="AB6" s="18"/>
      <c r="AC6" s="18"/>
      <c r="AD6" s="18"/>
      <c r="AE6" s="18"/>
      <c r="AF6" s="18"/>
      <c r="AG6" s="18"/>
      <c r="AH6" s="18"/>
    </row>
    <row r="7" spans="1:34" ht="14.25" customHeight="1" x14ac:dyDescent="0.3">
      <c r="A7" s="17"/>
      <c r="B7" s="18" t="s">
        <v>34</v>
      </c>
      <c r="C7" s="27"/>
      <c r="D7" s="48">
        <v>80000</v>
      </c>
      <c r="E7" s="48">
        <f t="shared" ref="E7:AA7" si="0">D7+1000</f>
        <v>81000</v>
      </c>
      <c r="F7" s="48">
        <f t="shared" si="0"/>
        <v>82000</v>
      </c>
      <c r="G7" s="48">
        <f t="shared" si="0"/>
        <v>83000</v>
      </c>
      <c r="H7" s="48">
        <f t="shared" si="0"/>
        <v>84000</v>
      </c>
      <c r="I7" s="48">
        <f t="shared" si="0"/>
        <v>85000</v>
      </c>
      <c r="J7" s="48">
        <f t="shared" si="0"/>
        <v>86000</v>
      </c>
      <c r="K7" s="48">
        <f t="shared" si="0"/>
        <v>87000</v>
      </c>
      <c r="L7" s="48">
        <f t="shared" si="0"/>
        <v>88000</v>
      </c>
      <c r="M7" s="48">
        <f t="shared" si="0"/>
        <v>89000</v>
      </c>
      <c r="N7" s="48">
        <f t="shared" si="0"/>
        <v>90000</v>
      </c>
      <c r="O7" s="48">
        <f t="shared" si="0"/>
        <v>91000</v>
      </c>
      <c r="P7" s="48">
        <f t="shared" si="0"/>
        <v>92000</v>
      </c>
      <c r="Q7" s="48">
        <f t="shared" si="0"/>
        <v>93000</v>
      </c>
      <c r="R7" s="48">
        <f t="shared" si="0"/>
        <v>94000</v>
      </c>
      <c r="S7" s="48">
        <f t="shared" si="0"/>
        <v>95000</v>
      </c>
      <c r="T7" s="48">
        <f t="shared" si="0"/>
        <v>96000</v>
      </c>
      <c r="U7" s="48">
        <f t="shared" si="0"/>
        <v>97000</v>
      </c>
      <c r="V7" s="48">
        <f t="shared" si="0"/>
        <v>98000</v>
      </c>
      <c r="W7" s="48">
        <f t="shared" si="0"/>
        <v>99000</v>
      </c>
      <c r="X7" s="48">
        <f t="shared" si="0"/>
        <v>100000</v>
      </c>
      <c r="Y7" s="48">
        <f t="shared" si="0"/>
        <v>101000</v>
      </c>
      <c r="Z7" s="48">
        <f t="shared" si="0"/>
        <v>102000</v>
      </c>
      <c r="AA7" s="48">
        <f t="shared" si="0"/>
        <v>103000</v>
      </c>
      <c r="AB7" s="18"/>
      <c r="AC7" s="18"/>
      <c r="AD7" s="18"/>
      <c r="AE7" s="18"/>
      <c r="AF7" s="18"/>
      <c r="AG7" s="18"/>
      <c r="AH7" s="18"/>
    </row>
    <row r="8" spans="1:34" ht="14.25" customHeight="1" x14ac:dyDescent="0.3">
      <c r="A8" s="17"/>
      <c r="B8" s="18" t="s">
        <v>100</v>
      </c>
      <c r="C8" s="27"/>
      <c r="D8" s="48">
        <v>0</v>
      </c>
      <c r="E8" s="48">
        <v>0</v>
      </c>
      <c r="F8" s="48">
        <v>0</v>
      </c>
      <c r="G8" s="48">
        <v>0</v>
      </c>
      <c r="H8" s="48">
        <v>0</v>
      </c>
      <c r="I8" s="48">
        <v>5000</v>
      </c>
      <c r="J8" s="48">
        <v>5000</v>
      </c>
      <c r="K8" s="48">
        <v>0</v>
      </c>
      <c r="L8" s="48">
        <v>0</v>
      </c>
      <c r="M8" s="48">
        <v>0</v>
      </c>
      <c r="N8" s="48">
        <v>0</v>
      </c>
      <c r="O8" s="48">
        <v>0</v>
      </c>
      <c r="P8" s="48">
        <v>0</v>
      </c>
      <c r="Q8" s="56">
        <v>0</v>
      </c>
      <c r="R8" s="56">
        <v>0</v>
      </c>
      <c r="S8" s="56">
        <v>0</v>
      </c>
      <c r="T8" s="56">
        <v>0</v>
      </c>
      <c r="U8" s="48">
        <v>5000</v>
      </c>
      <c r="V8" s="48">
        <v>5000</v>
      </c>
      <c r="W8" s="56">
        <v>0</v>
      </c>
      <c r="X8" s="56">
        <v>0</v>
      </c>
      <c r="Y8" s="56">
        <v>0</v>
      </c>
      <c r="Z8" s="56">
        <v>0</v>
      </c>
      <c r="AA8" s="56">
        <v>0</v>
      </c>
      <c r="AB8" s="18"/>
      <c r="AC8" s="18"/>
      <c r="AD8" s="18"/>
      <c r="AE8" s="18"/>
      <c r="AF8" s="18"/>
      <c r="AG8" s="18"/>
      <c r="AH8" s="18"/>
    </row>
    <row r="9" spans="1:34" ht="14.25" customHeight="1" x14ac:dyDescent="0.3">
      <c r="A9" s="34"/>
      <c r="B9" s="35" t="s">
        <v>101</v>
      </c>
      <c r="C9" s="51">
        <f t="shared" ref="C9:AA9" si="1">SUM(C7:C8)</f>
        <v>0</v>
      </c>
      <c r="D9" s="51">
        <f t="shared" si="1"/>
        <v>80000</v>
      </c>
      <c r="E9" s="51">
        <f t="shared" si="1"/>
        <v>81000</v>
      </c>
      <c r="F9" s="51">
        <f t="shared" si="1"/>
        <v>82000</v>
      </c>
      <c r="G9" s="51">
        <f t="shared" si="1"/>
        <v>83000</v>
      </c>
      <c r="H9" s="51">
        <f t="shared" si="1"/>
        <v>84000</v>
      </c>
      <c r="I9" s="51">
        <f t="shared" si="1"/>
        <v>90000</v>
      </c>
      <c r="J9" s="51">
        <f t="shared" si="1"/>
        <v>91000</v>
      </c>
      <c r="K9" s="51">
        <f t="shared" si="1"/>
        <v>87000</v>
      </c>
      <c r="L9" s="51">
        <f t="shared" si="1"/>
        <v>88000</v>
      </c>
      <c r="M9" s="51">
        <f t="shared" si="1"/>
        <v>89000</v>
      </c>
      <c r="N9" s="51">
        <f t="shared" si="1"/>
        <v>90000</v>
      </c>
      <c r="O9" s="51">
        <f t="shared" si="1"/>
        <v>91000</v>
      </c>
      <c r="P9" s="51">
        <f t="shared" si="1"/>
        <v>92000</v>
      </c>
      <c r="Q9" s="51">
        <f t="shared" si="1"/>
        <v>93000</v>
      </c>
      <c r="R9" s="51">
        <f t="shared" si="1"/>
        <v>94000</v>
      </c>
      <c r="S9" s="51">
        <f t="shared" si="1"/>
        <v>95000</v>
      </c>
      <c r="T9" s="51">
        <f t="shared" si="1"/>
        <v>96000</v>
      </c>
      <c r="U9" s="51">
        <f t="shared" si="1"/>
        <v>102000</v>
      </c>
      <c r="V9" s="51">
        <f t="shared" si="1"/>
        <v>103000</v>
      </c>
      <c r="W9" s="51">
        <f t="shared" si="1"/>
        <v>99000</v>
      </c>
      <c r="X9" s="51">
        <f t="shared" si="1"/>
        <v>100000</v>
      </c>
      <c r="Y9" s="51">
        <f t="shared" si="1"/>
        <v>101000</v>
      </c>
      <c r="Z9" s="51">
        <f t="shared" si="1"/>
        <v>102000</v>
      </c>
      <c r="AA9" s="51">
        <f t="shared" si="1"/>
        <v>103000</v>
      </c>
      <c r="AB9" s="18"/>
      <c r="AC9" s="18"/>
      <c r="AD9" s="18"/>
      <c r="AE9" s="18"/>
      <c r="AF9" s="18"/>
      <c r="AG9" s="18"/>
      <c r="AH9" s="18"/>
    </row>
    <row r="10" spans="1:34" ht="14.25" customHeight="1" x14ac:dyDescent="0.3">
      <c r="A10" s="17"/>
      <c r="B10" s="18"/>
      <c r="C10" s="27"/>
      <c r="D10" s="27"/>
      <c r="E10" s="27"/>
      <c r="F10" s="27"/>
      <c r="G10" s="27"/>
      <c r="H10" s="27"/>
      <c r="I10" s="27"/>
      <c r="J10" s="27"/>
      <c r="K10" s="27"/>
      <c r="L10" s="27"/>
      <c r="M10" s="27"/>
      <c r="N10" s="27"/>
      <c r="O10" s="27"/>
      <c r="P10" s="18"/>
      <c r="Q10" s="18"/>
      <c r="R10" s="18"/>
      <c r="S10" s="18"/>
      <c r="T10" s="18"/>
      <c r="U10" s="18"/>
      <c r="V10" s="18"/>
      <c r="W10" s="18"/>
      <c r="X10" s="18"/>
      <c r="Y10" s="18"/>
      <c r="Z10" s="18"/>
      <c r="AA10" s="18"/>
      <c r="AB10" s="18"/>
      <c r="AC10" s="18"/>
      <c r="AD10" s="18"/>
      <c r="AE10" s="18"/>
      <c r="AF10" s="18"/>
      <c r="AG10" s="18"/>
      <c r="AH10" s="18"/>
    </row>
    <row r="11" spans="1:34" ht="14.25" customHeight="1" x14ac:dyDescent="0.3">
      <c r="A11" s="65" t="s">
        <v>37</v>
      </c>
      <c r="B11" s="29" t="s">
        <v>36</v>
      </c>
      <c r="C11" s="45"/>
      <c r="D11" s="45"/>
      <c r="E11" s="45"/>
      <c r="F11" s="45"/>
      <c r="G11" s="45"/>
      <c r="H11" s="45"/>
      <c r="I11" s="45"/>
      <c r="J11" s="45"/>
      <c r="K11" s="45"/>
      <c r="L11" s="45"/>
      <c r="M11" s="45"/>
      <c r="N11" s="45"/>
      <c r="O11" s="45"/>
      <c r="P11" s="29"/>
      <c r="Q11" s="29"/>
      <c r="R11" s="29"/>
      <c r="S11" s="29"/>
      <c r="T11" s="29"/>
      <c r="U11" s="29"/>
      <c r="V11" s="29"/>
      <c r="W11" s="29"/>
      <c r="X11" s="29"/>
      <c r="Y11" s="29"/>
      <c r="Z11" s="29"/>
      <c r="AA11" s="29"/>
      <c r="AB11" s="18"/>
      <c r="AC11" s="18"/>
      <c r="AD11" s="18"/>
      <c r="AE11" s="18"/>
      <c r="AF11" s="18"/>
      <c r="AG11" s="18"/>
      <c r="AH11" s="18"/>
    </row>
    <row r="12" spans="1:34" ht="14.25" customHeight="1" x14ac:dyDescent="0.3">
      <c r="A12" s="17"/>
      <c r="B12" s="18" t="s">
        <v>102</v>
      </c>
      <c r="C12" s="27"/>
      <c r="D12" s="48">
        <v>-5000</v>
      </c>
      <c r="E12" s="48">
        <v>-5000</v>
      </c>
      <c r="F12" s="48">
        <v>-5000</v>
      </c>
      <c r="G12" s="48">
        <v>-5000</v>
      </c>
      <c r="H12" s="48">
        <v>-5000</v>
      </c>
      <c r="I12" s="48">
        <v>-5000</v>
      </c>
      <c r="J12" s="48">
        <v>-5000</v>
      </c>
      <c r="K12" s="48">
        <v>-5000</v>
      </c>
      <c r="L12" s="48">
        <v>-5000</v>
      </c>
      <c r="M12" s="48">
        <v>-5000</v>
      </c>
      <c r="N12" s="48">
        <v>-5000</v>
      </c>
      <c r="O12" s="48">
        <v>-5000</v>
      </c>
      <c r="P12" s="48">
        <v>-5500</v>
      </c>
      <c r="Q12" s="48">
        <v>-5500</v>
      </c>
      <c r="R12" s="48">
        <v>-5500</v>
      </c>
      <c r="S12" s="48">
        <v>-5500</v>
      </c>
      <c r="T12" s="48">
        <v>-5500</v>
      </c>
      <c r="U12" s="48">
        <v>-5500</v>
      </c>
      <c r="V12" s="48">
        <v>-5500</v>
      </c>
      <c r="W12" s="48">
        <v>-5500</v>
      </c>
      <c r="X12" s="48">
        <v>-5500</v>
      </c>
      <c r="Y12" s="48">
        <v>-5500</v>
      </c>
      <c r="Z12" s="48">
        <v>-5500</v>
      </c>
      <c r="AA12" s="48">
        <v>-5500</v>
      </c>
      <c r="AB12" s="18"/>
      <c r="AC12" s="18"/>
      <c r="AD12" s="18"/>
      <c r="AE12" s="18"/>
      <c r="AF12" s="18"/>
      <c r="AG12" s="18"/>
      <c r="AH12" s="18"/>
    </row>
    <row r="13" spans="1:34" ht="14.25" customHeight="1" x14ac:dyDescent="0.3">
      <c r="A13" s="17"/>
      <c r="B13" s="18" t="s">
        <v>103</v>
      </c>
      <c r="C13" s="27"/>
      <c r="D13" s="48">
        <v>-15000</v>
      </c>
      <c r="E13" s="48">
        <v>-15000</v>
      </c>
      <c r="F13" s="48">
        <v>-15000</v>
      </c>
      <c r="G13" s="48">
        <v>-15000</v>
      </c>
      <c r="H13" s="48">
        <v>-15000</v>
      </c>
      <c r="I13" s="48">
        <v>-15000</v>
      </c>
      <c r="J13" s="48">
        <v>-15000</v>
      </c>
      <c r="K13" s="48">
        <v>-15000</v>
      </c>
      <c r="L13" s="48">
        <v>-15000</v>
      </c>
      <c r="M13" s="48">
        <v>-15000</v>
      </c>
      <c r="N13" s="48">
        <v>-15000</v>
      </c>
      <c r="O13" s="48">
        <v>-15000</v>
      </c>
      <c r="P13" s="48">
        <v>-16000</v>
      </c>
      <c r="Q13" s="48">
        <v>-16000</v>
      </c>
      <c r="R13" s="48">
        <v>-16000</v>
      </c>
      <c r="S13" s="48">
        <v>-16000</v>
      </c>
      <c r="T13" s="48">
        <v>-16000</v>
      </c>
      <c r="U13" s="48">
        <v>-16000</v>
      </c>
      <c r="V13" s="48">
        <v>-16000</v>
      </c>
      <c r="W13" s="48">
        <v>-16000</v>
      </c>
      <c r="X13" s="48">
        <v>-16000</v>
      </c>
      <c r="Y13" s="48">
        <v>-16000</v>
      </c>
      <c r="Z13" s="48">
        <v>-16000</v>
      </c>
      <c r="AA13" s="48">
        <v>-16000</v>
      </c>
      <c r="AB13" s="18"/>
      <c r="AC13" s="18"/>
      <c r="AD13" s="18"/>
      <c r="AE13" s="18"/>
      <c r="AF13" s="18"/>
      <c r="AG13" s="18"/>
      <c r="AH13" s="18"/>
    </row>
    <row r="14" spans="1:34" ht="14.25" customHeight="1" x14ac:dyDescent="0.3">
      <c r="A14" s="17"/>
      <c r="B14" s="18" t="s">
        <v>104</v>
      </c>
      <c r="C14" s="27"/>
      <c r="D14" s="48">
        <v>-2000</v>
      </c>
      <c r="E14" s="48">
        <v>-2000</v>
      </c>
      <c r="F14" s="48">
        <v>-2000</v>
      </c>
      <c r="G14" s="48">
        <v>-2000</v>
      </c>
      <c r="H14" s="48">
        <v>-2000</v>
      </c>
      <c r="I14" s="48">
        <v>-2000</v>
      </c>
      <c r="J14" s="48">
        <v>-2000</v>
      </c>
      <c r="K14" s="48">
        <v>-2000</v>
      </c>
      <c r="L14" s="48">
        <v>-2000</v>
      </c>
      <c r="M14" s="48">
        <v>-2000</v>
      </c>
      <c r="N14" s="48">
        <v>-2000</v>
      </c>
      <c r="O14" s="48">
        <v>-2000</v>
      </c>
      <c r="P14" s="48">
        <v>-2500</v>
      </c>
      <c r="Q14" s="48">
        <v>-2500</v>
      </c>
      <c r="R14" s="48">
        <v>-2500</v>
      </c>
      <c r="S14" s="48">
        <v>-2500</v>
      </c>
      <c r="T14" s="48">
        <v>-2500</v>
      </c>
      <c r="U14" s="48">
        <v>-2500</v>
      </c>
      <c r="V14" s="48">
        <v>-2500</v>
      </c>
      <c r="W14" s="48">
        <v>-2500</v>
      </c>
      <c r="X14" s="48">
        <v>-2500</v>
      </c>
      <c r="Y14" s="48">
        <v>-2500</v>
      </c>
      <c r="Z14" s="48">
        <v>-2500</v>
      </c>
      <c r="AA14" s="48">
        <v>-2500</v>
      </c>
      <c r="AB14" s="18"/>
      <c r="AC14" s="18"/>
      <c r="AD14" s="18"/>
      <c r="AE14" s="18"/>
      <c r="AF14" s="18"/>
      <c r="AG14" s="18"/>
      <c r="AH14" s="18"/>
    </row>
    <row r="15" spans="1:34" ht="14.25" customHeight="1" x14ac:dyDescent="0.3">
      <c r="A15" s="34"/>
      <c r="B15" s="35" t="str">
        <f>B11</f>
        <v>Costs of revenue</v>
      </c>
      <c r="C15" s="51"/>
      <c r="D15" s="51">
        <f t="shared" ref="D15:AA15" si="2">SUM(D12:D14)</f>
        <v>-22000</v>
      </c>
      <c r="E15" s="51">
        <f t="shared" si="2"/>
        <v>-22000</v>
      </c>
      <c r="F15" s="51">
        <f t="shared" si="2"/>
        <v>-22000</v>
      </c>
      <c r="G15" s="51">
        <f t="shared" si="2"/>
        <v>-22000</v>
      </c>
      <c r="H15" s="51">
        <f t="shared" si="2"/>
        <v>-22000</v>
      </c>
      <c r="I15" s="51">
        <f t="shared" si="2"/>
        <v>-22000</v>
      </c>
      <c r="J15" s="51">
        <f t="shared" si="2"/>
        <v>-22000</v>
      </c>
      <c r="K15" s="51">
        <f t="shared" si="2"/>
        <v>-22000</v>
      </c>
      <c r="L15" s="51">
        <f t="shared" si="2"/>
        <v>-22000</v>
      </c>
      <c r="M15" s="51">
        <f t="shared" si="2"/>
        <v>-22000</v>
      </c>
      <c r="N15" s="51">
        <f t="shared" si="2"/>
        <v>-22000</v>
      </c>
      <c r="O15" s="51">
        <f t="shared" si="2"/>
        <v>-22000</v>
      </c>
      <c r="P15" s="51">
        <f t="shared" si="2"/>
        <v>-24000</v>
      </c>
      <c r="Q15" s="51">
        <f t="shared" si="2"/>
        <v>-24000</v>
      </c>
      <c r="R15" s="51">
        <f t="shared" si="2"/>
        <v>-24000</v>
      </c>
      <c r="S15" s="51">
        <f t="shared" si="2"/>
        <v>-24000</v>
      </c>
      <c r="T15" s="51">
        <f t="shared" si="2"/>
        <v>-24000</v>
      </c>
      <c r="U15" s="51">
        <f t="shared" si="2"/>
        <v>-24000</v>
      </c>
      <c r="V15" s="51">
        <f t="shared" si="2"/>
        <v>-24000</v>
      </c>
      <c r="W15" s="51">
        <f t="shared" si="2"/>
        <v>-24000</v>
      </c>
      <c r="X15" s="51">
        <f t="shared" si="2"/>
        <v>-24000</v>
      </c>
      <c r="Y15" s="51">
        <f t="shared" si="2"/>
        <v>-24000</v>
      </c>
      <c r="Z15" s="51">
        <f t="shared" si="2"/>
        <v>-24000</v>
      </c>
      <c r="AA15" s="51">
        <f t="shared" si="2"/>
        <v>-24000</v>
      </c>
      <c r="AB15" s="18"/>
      <c r="AC15" s="18"/>
      <c r="AD15" s="18"/>
      <c r="AE15" s="18"/>
      <c r="AF15" s="18"/>
      <c r="AG15" s="18"/>
      <c r="AH15" s="18"/>
    </row>
    <row r="16" spans="1:34" ht="14.25" customHeight="1" x14ac:dyDescent="0.3">
      <c r="A16" s="17"/>
      <c r="B16" s="18"/>
      <c r="C16" s="27"/>
      <c r="D16" s="27"/>
      <c r="E16" s="27"/>
      <c r="F16" s="27"/>
      <c r="G16" s="27"/>
      <c r="H16" s="27"/>
      <c r="I16" s="27"/>
      <c r="J16" s="27"/>
      <c r="K16" s="27"/>
      <c r="L16" s="27"/>
      <c r="M16" s="27"/>
      <c r="N16" s="27"/>
      <c r="O16" s="27"/>
      <c r="P16" s="18"/>
      <c r="Q16" s="18"/>
      <c r="R16" s="18"/>
      <c r="S16" s="18"/>
      <c r="T16" s="18"/>
      <c r="U16" s="18"/>
      <c r="V16" s="18"/>
      <c r="W16" s="18"/>
      <c r="X16" s="18"/>
      <c r="Y16" s="18"/>
      <c r="Z16" s="18"/>
      <c r="AA16" s="18"/>
      <c r="AB16" s="18"/>
      <c r="AC16" s="18"/>
      <c r="AD16" s="18"/>
      <c r="AE16" s="18"/>
      <c r="AF16" s="18"/>
      <c r="AG16" s="18"/>
      <c r="AH16" s="18"/>
    </row>
    <row r="17" spans="1:34" ht="14.25" customHeight="1" x14ac:dyDescent="0.3">
      <c r="A17" s="65" t="s">
        <v>42</v>
      </c>
      <c r="B17" s="21" t="s">
        <v>105</v>
      </c>
      <c r="C17" s="45"/>
      <c r="D17" s="45"/>
      <c r="E17" s="45"/>
      <c r="F17" s="45"/>
      <c r="G17" s="45"/>
      <c r="H17" s="45"/>
      <c r="I17" s="45"/>
      <c r="J17" s="45"/>
      <c r="K17" s="45"/>
      <c r="L17" s="45"/>
      <c r="M17" s="45"/>
      <c r="N17" s="45"/>
      <c r="O17" s="45"/>
      <c r="P17" s="29"/>
      <c r="Q17" s="29"/>
      <c r="R17" s="29"/>
      <c r="S17" s="29"/>
      <c r="T17" s="29"/>
      <c r="U17" s="29"/>
      <c r="V17" s="29"/>
      <c r="W17" s="29"/>
      <c r="X17" s="29"/>
      <c r="Y17" s="29"/>
      <c r="Z17" s="29"/>
      <c r="AA17" s="29"/>
      <c r="AB17" s="18"/>
      <c r="AC17" s="18"/>
      <c r="AD17" s="18"/>
      <c r="AE17" s="18"/>
      <c r="AF17" s="18"/>
      <c r="AG17" s="18"/>
      <c r="AH17" s="18"/>
    </row>
    <row r="18" spans="1:34" ht="14.25" customHeight="1" x14ac:dyDescent="0.3">
      <c r="A18" s="17"/>
      <c r="B18" s="18" t="s">
        <v>106</v>
      </c>
      <c r="C18" s="27">
        <v>0</v>
      </c>
      <c r="D18" s="48">
        <v>-3000</v>
      </c>
      <c r="E18" s="48">
        <v>-3000</v>
      </c>
      <c r="F18" s="48">
        <v>-3000</v>
      </c>
      <c r="G18" s="48">
        <v>-3000</v>
      </c>
      <c r="H18" s="48">
        <v>-3000</v>
      </c>
      <c r="I18" s="48">
        <v>-3000</v>
      </c>
      <c r="J18" s="48">
        <v>-3000</v>
      </c>
      <c r="K18" s="48">
        <v>-3000</v>
      </c>
      <c r="L18" s="48">
        <v>-3000</v>
      </c>
      <c r="M18" s="48">
        <v>-3000</v>
      </c>
      <c r="N18" s="48">
        <v>-3000</v>
      </c>
      <c r="O18" s="48">
        <v>-3000</v>
      </c>
      <c r="P18" s="48">
        <v>-3000</v>
      </c>
      <c r="Q18" s="48">
        <v>-3000</v>
      </c>
      <c r="R18" s="48">
        <v>-3000</v>
      </c>
      <c r="S18" s="48">
        <v>-3000</v>
      </c>
      <c r="T18" s="48">
        <v>-3000</v>
      </c>
      <c r="U18" s="48">
        <v>-3000</v>
      </c>
      <c r="V18" s="48">
        <v>-3000</v>
      </c>
      <c r="W18" s="48">
        <v>-3000</v>
      </c>
      <c r="X18" s="48">
        <v>-3000</v>
      </c>
      <c r="Y18" s="48">
        <v>-3000</v>
      </c>
      <c r="Z18" s="48">
        <v>-3000</v>
      </c>
      <c r="AA18" s="48">
        <v>-3000</v>
      </c>
      <c r="AB18" s="18"/>
      <c r="AC18" s="18"/>
      <c r="AD18" s="18"/>
      <c r="AE18" s="18"/>
      <c r="AF18" s="18"/>
      <c r="AG18" s="18"/>
      <c r="AH18" s="18"/>
    </row>
    <row r="19" spans="1:34" ht="14.25" customHeight="1" x14ac:dyDescent="0.3">
      <c r="A19" s="17"/>
      <c r="B19" s="18" t="s">
        <v>107</v>
      </c>
      <c r="C19" s="27"/>
      <c r="D19" s="48">
        <v>-500</v>
      </c>
      <c r="E19" s="48">
        <v>-500</v>
      </c>
      <c r="F19" s="48">
        <v>-500</v>
      </c>
      <c r="G19" s="48">
        <v>-500</v>
      </c>
      <c r="H19" s="48">
        <v>-500</v>
      </c>
      <c r="I19" s="48">
        <v>-500</v>
      </c>
      <c r="J19" s="48">
        <v>-500</v>
      </c>
      <c r="K19" s="48">
        <v>-500</v>
      </c>
      <c r="L19" s="48">
        <v>-500</v>
      </c>
      <c r="M19" s="48">
        <v>-500</v>
      </c>
      <c r="N19" s="48">
        <v>-500</v>
      </c>
      <c r="O19" s="48">
        <v>-500</v>
      </c>
      <c r="P19" s="48">
        <v>-500</v>
      </c>
      <c r="Q19" s="48">
        <v>-500</v>
      </c>
      <c r="R19" s="48">
        <v>-500</v>
      </c>
      <c r="S19" s="48">
        <v>-500</v>
      </c>
      <c r="T19" s="48">
        <v>-500</v>
      </c>
      <c r="U19" s="48">
        <v>-500</v>
      </c>
      <c r="V19" s="48">
        <v>-500</v>
      </c>
      <c r="W19" s="48">
        <v>-500</v>
      </c>
      <c r="X19" s="48">
        <v>-500</v>
      </c>
      <c r="Y19" s="48">
        <v>-500</v>
      </c>
      <c r="Z19" s="48">
        <v>-500</v>
      </c>
      <c r="AA19" s="48">
        <v>-500</v>
      </c>
      <c r="AB19" s="18"/>
      <c r="AC19" s="18"/>
      <c r="AD19" s="18"/>
      <c r="AE19" s="18"/>
      <c r="AF19" s="18"/>
      <c r="AG19" s="18"/>
      <c r="AH19" s="18"/>
    </row>
    <row r="20" spans="1:34" ht="14.25" customHeight="1" x14ac:dyDescent="0.3">
      <c r="A20" s="17"/>
      <c r="B20" s="18" t="s">
        <v>108</v>
      </c>
      <c r="C20" s="27"/>
      <c r="D20" s="48">
        <v>-750</v>
      </c>
      <c r="E20" s="48">
        <v>-750</v>
      </c>
      <c r="F20" s="48">
        <v>-750</v>
      </c>
      <c r="G20" s="48">
        <v>-750</v>
      </c>
      <c r="H20" s="48">
        <v>-750</v>
      </c>
      <c r="I20" s="48">
        <v>-750</v>
      </c>
      <c r="J20" s="48">
        <v>-750</v>
      </c>
      <c r="K20" s="48">
        <v>-750</v>
      </c>
      <c r="L20" s="48">
        <v>-750</v>
      </c>
      <c r="M20" s="48">
        <v>-750</v>
      </c>
      <c r="N20" s="48">
        <v>-750</v>
      </c>
      <c r="O20" s="48">
        <v>-750</v>
      </c>
      <c r="P20" s="48">
        <v>-750</v>
      </c>
      <c r="Q20" s="48">
        <v>-750</v>
      </c>
      <c r="R20" s="48">
        <v>-750</v>
      </c>
      <c r="S20" s="48">
        <v>-750</v>
      </c>
      <c r="T20" s="48">
        <v>-750</v>
      </c>
      <c r="U20" s="48">
        <v>-750</v>
      </c>
      <c r="V20" s="48">
        <v>-750</v>
      </c>
      <c r="W20" s="48">
        <v>-750</v>
      </c>
      <c r="X20" s="48">
        <v>-750</v>
      </c>
      <c r="Y20" s="48">
        <v>-750</v>
      </c>
      <c r="Z20" s="48">
        <v>-750</v>
      </c>
      <c r="AA20" s="48">
        <v>-750</v>
      </c>
      <c r="AB20" s="18"/>
      <c r="AC20" s="18"/>
      <c r="AD20" s="18"/>
      <c r="AE20" s="18"/>
      <c r="AF20" s="18"/>
      <c r="AG20" s="18"/>
      <c r="AH20" s="18"/>
    </row>
    <row r="21" spans="1:34" ht="14.25" customHeight="1" x14ac:dyDescent="0.3">
      <c r="A21" s="34"/>
      <c r="B21" s="35" t="s">
        <v>109</v>
      </c>
      <c r="C21" s="35">
        <f t="shared" ref="C21:AA21" si="3">SUM(C18:C20)</f>
        <v>0</v>
      </c>
      <c r="D21" s="35">
        <f t="shared" si="3"/>
        <v>-4250</v>
      </c>
      <c r="E21" s="35">
        <f t="shared" si="3"/>
        <v>-4250</v>
      </c>
      <c r="F21" s="35">
        <f t="shared" si="3"/>
        <v>-4250</v>
      </c>
      <c r="G21" s="35">
        <f t="shared" si="3"/>
        <v>-4250</v>
      </c>
      <c r="H21" s="35">
        <f t="shared" si="3"/>
        <v>-4250</v>
      </c>
      <c r="I21" s="35">
        <f t="shared" si="3"/>
        <v>-4250</v>
      </c>
      <c r="J21" s="35">
        <f t="shared" si="3"/>
        <v>-4250</v>
      </c>
      <c r="K21" s="35">
        <f t="shared" si="3"/>
        <v>-4250</v>
      </c>
      <c r="L21" s="35">
        <f t="shared" si="3"/>
        <v>-4250</v>
      </c>
      <c r="M21" s="35">
        <f t="shared" si="3"/>
        <v>-4250</v>
      </c>
      <c r="N21" s="35">
        <f t="shared" si="3"/>
        <v>-4250</v>
      </c>
      <c r="O21" s="35">
        <f t="shared" si="3"/>
        <v>-4250</v>
      </c>
      <c r="P21" s="35">
        <f t="shared" si="3"/>
        <v>-4250</v>
      </c>
      <c r="Q21" s="35">
        <f t="shared" si="3"/>
        <v>-4250</v>
      </c>
      <c r="R21" s="35">
        <f t="shared" si="3"/>
        <v>-4250</v>
      </c>
      <c r="S21" s="35">
        <f t="shared" si="3"/>
        <v>-4250</v>
      </c>
      <c r="T21" s="35">
        <f t="shared" si="3"/>
        <v>-4250</v>
      </c>
      <c r="U21" s="35">
        <f t="shared" si="3"/>
        <v>-4250</v>
      </c>
      <c r="V21" s="35">
        <f t="shared" si="3"/>
        <v>-4250</v>
      </c>
      <c r="W21" s="35">
        <f t="shared" si="3"/>
        <v>-4250</v>
      </c>
      <c r="X21" s="35">
        <f t="shared" si="3"/>
        <v>-4250</v>
      </c>
      <c r="Y21" s="35">
        <f t="shared" si="3"/>
        <v>-4250</v>
      </c>
      <c r="Z21" s="35">
        <f t="shared" si="3"/>
        <v>-4250</v>
      </c>
      <c r="AA21" s="35">
        <f t="shared" si="3"/>
        <v>-4250</v>
      </c>
      <c r="AB21" s="18"/>
      <c r="AC21" s="18"/>
      <c r="AD21" s="18"/>
      <c r="AE21" s="18"/>
      <c r="AF21" s="18"/>
      <c r="AG21" s="18"/>
      <c r="AH21" s="18"/>
    </row>
    <row r="22" spans="1:34" ht="14.25" customHeight="1" x14ac:dyDescent="0.3">
      <c r="A22" s="17"/>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4" ht="14.25" customHeight="1" x14ac:dyDescent="0.3">
      <c r="A23" s="65" t="s">
        <v>40</v>
      </c>
      <c r="B23" s="21" t="s">
        <v>110</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18"/>
      <c r="AC23" s="18"/>
      <c r="AD23" s="18"/>
      <c r="AE23" s="18"/>
      <c r="AF23" s="18"/>
      <c r="AG23" s="18"/>
      <c r="AH23" s="18"/>
    </row>
    <row r="24" spans="1:34" ht="14.25" customHeight="1" x14ac:dyDescent="0.3">
      <c r="A24" s="17"/>
      <c r="B24" s="18" t="s">
        <v>111</v>
      </c>
      <c r="C24" s="18"/>
      <c r="D24" s="56">
        <v>-4500</v>
      </c>
      <c r="E24" s="56">
        <v>-4500</v>
      </c>
      <c r="F24" s="56">
        <v>-4500</v>
      </c>
      <c r="G24" s="56">
        <v>-4500</v>
      </c>
      <c r="H24" s="56">
        <v>-4500</v>
      </c>
      <c r="I24" s="56">
        <v>-4500</v>
      </c>
      <c r="J24" s="56">
        <v>-4500</v>
      </c>
      <c r="K24" s="56">
        <v>-4500</v>
      </c>
      <c r="L24" s="56">
        <v>-4500</v>
      </c>
      <c r="M24" s="56">
        <v>-4500</v>
      </c>
      <c r="N24" s="56">
        <v>-4500</v>
      </c>
      <c r="O24" s="56">
        <v>-4500</v>
      </c>
      <c r="P24" s="56">
        <v>-5000</v>
      </c>
      <c r="Q24" s="56">
        <v>-5000</v>
      </c>
      <c r="R24" s="56">
        <v>-5000</v>
      </c>
      <c r="S24" s="56">
        <v>-5000</v>
      </c>
      <c r="T24" s="56">
        <v>-5000</v>
      </c>
      <c r="U24" s="56">
        <v>-5000</v>
      </c>
      <c r="V24" s="56">
        <v>-5000</v>
      </c>
      <c r="W24" s="56">
        <v>-5000</v>
      </c>
      <c r="X24" s="56">
        <v>-5000</v>
      </c>
      <c r="Y24" s="56">
        <v>-5000</v>
      </c>
      <c r="Z24" s="56">
        <v>-5000</v>
      </c>
      <c r="AA24" s="56">
        <v>-5000</v>
      </c>
      <c r="AB24" s="68"/>
      <c r="AC24" s="18"/>
      <c r="AD24" s="18"/>
      <c r="AE24" s="18"/>
      <c r="AF24" s="18"/>
      <c r="AG24" s="18"/>
      <c r="AH24" s="18"/>
    </row>
    <row r="25" spans="1:34" ht="14.25" customHeight="1" x14ac:dyDescent="0.3">
      <c r="A25" s="17"/>
      <c r="B25" s="18" t="s">
        <v>112</v>
      </c>
      <c r="C25" s="18"/>
      <c r="D25" s="56">
        <v>-6500</v>
      </c>
      <c r="E25" s="56">
        <v>-6500</v>
      </c>
      <c r="F25" s="56">
        <v>-6500</v>
      </c>
      <c r="G25" s="56">
        <v>-6500</v>
      </c>
      <c r="H25" s="56">
        <v>-6500</v>
      </c>
      <c r="I25" s="56">
        <v>-6500</v>
      </c>
      <c r="J25" s="56">
        <v>-6500</v>
      </c>
      <c r="K25" s="56">
        <v>-6500</v>
      </c>
      <c r="L25" s="56">
        <v>-6500</v>
      </c>
      <c r="M25" s="56">
        <v>-6500</v>
      </c>
      <c r="N25" s="56">
        <v>-6500</v>
      </c>
      <c r="O25" s="56">
        <v>-6500</v>
      </c>
      <c r="P25" s="56">
        <v>-6500</v>
      </c>
      <c r="Q25" s="56">
        <v>-6500</v>
      </c>
      <c r="R25" s="56">
        <v>-6500</v>
      </c>
      <c r="S25" s="56">
        <v>-6500</v>
      </c>
      <c r="T25" s="56">
        <v>-6500</v>
      </c>
      <c r="U25" s="56">
        <v>-6500</v>
      </c>
      <c r="V25" s="56">
        <v>-6500</v>
      </c>
      <c r="W25" s="56">
        <v>-6500</v>
      </c>
      <c r="X25" s="56">
        <v>-6500</v>
      </c>
      <c r="Y25" s="56">
        <v>-6500</v>
      </c>
      <c r="Z25" s="56">
        <v>-6500</v>
      </c>
      <c r="AA25" s="56">
        <v>-6500</v>
      </c>
      <c r="AB25" s="68"/>
      <c r="AC25" s="18"/>
      <c r="AD25" s="18"/>
      <c r="AE25" s="18"/>
      <c r="AF25" s="18"/>
      <c r="AG25" s="18"/>
      <c r="AH25" s="18"/>
    </row>
    <row r="26" spans="1:34" ht="14.25" customHeight="1" x14ac:dyDescent="0.3">
      <c r="A26" s="17"/>
      <c r="B26" s="18" t="s">
        <v>113</v>
      </c>
      <c r="C26" s="18"/>
      <c r="D26" s="56">
        <v>-9500</v>
      </c>
      <c r="E26" s="56">
        <v>-9500</v>
      </c>
      <c r="F26" s="56">
        <v>-9500</v>
      </c>
      <c r="G26" s="56">
        <v>-9500</v>
      </c>
      <c r="H26" s="56">
        <v>-9500</v>
      </c>
      <c r="I26" s="56">
        <v>-9500</v>
      </c>
      <c r="J26" s="56">
        <v>-9500</v>
      </c>
      <c r="K26" s="56">
        <v>-9500</v>
      </c>
      <c r="L26" s="56">
        <v>-9500</v>
      </c>
      <c r="M26" s="56">
        <v>-9500</v>
      </c>
      <c r="N26" s="56">
        <v>-9500</v>
      </c>
      <c r="O26" s="56">
        <v>-9500</v>
      </c>
      <c r="P26" s="56">
        <v>-10500</v>
      </c>
      <c r="Q26" s="56">
        <v>-10500</v>
      </c>
      <c r="R26" s="56">
        <v>-10500</v>
      </c>
      <c r="S26" s="56">
        <v>-10500</v>
      </c>
      <c r="T26" s="56">
        <v>-10500</v>
      </c>
      <c r="U26" s="56">
        <v>-10500</v>
      </c>
      <c r="V26" s="56">
        <v>-10500</v>
      </c>
      <c r="W26" s="56">
        <v>-10500</v>
      </c>
      <c r="X26" s="56">
        <v>-10500</v>
      </c>
      <c r="Y26" s="56">
        <v>-10500</v>
      </c>
      <c r="Z26" s="56">
        <v>-10500</v>
      </c>
      <c r="AA26" s="56">
        <v>-10500</v>
      </c>
      <c r="AB26" s="68"/>
      <c r="AC26" s="18"/>
      <c r="AD26" s="18"/>
      <c r="AE26" s="18"/>
      <c r="AF26" s="18"/>
      <c r="AG26" s="18"/>
      <c r="AH26" s="18"/>
    </row>
    <row r="27" spans="1:34" ht="14.25" customHeight="1" x14ac:dyDescent="0.3">
      <c r="A27" s="17"/>
      <c r="B27" s="18" t="s">
        <v>114</v>
      </c>
      <c r="C27" s="18"/>
      <c r="D27" s="56">
        <v>-3500</v>
      </c>
      <c r="E27" s="56">
        <v>-3500</v>
      </c>
      <c r="F27" s="56">
        <v>-3500</v>
      </c>
      <c r="G27" s="56">
        <v>-3500</v>
      </c>
      <c r="H27" s="56">
        <v>-3500</v>
      </c>
      <c r="I27" s="56">
        <v>-3500</v>
      </c>
      <c r="J27" s="56">
        <v>-3500</v>
      </c>
      <c r="K27" s="56">
        <v>-3500</v>
      </c>
      <c r="L27" s="56">
        <v>-3500</v>
      </c>
      <c r="M27" s="56">
        <v>-3500</v>
      </c>
      <c r="N27" s="56">
        <v>-3500</v>
      </c>
      <c r="O27" s="56">
        <v>-3500</v>
      </c>
      <c r="P27" s="56">
        <v>-3750</v>
      </c>
      <c r="Q27" s="56">
        <v>-3750</v>
      </c>
      <c r="R27" s="56">
        <v>-3750</v>
      </c>
      <c r="S27" s="56">
        <v>-3750</v>
      </c>
      <c r="T27" s="56">
        <v>-3750</v>
      </c>
      <c r="U27" s="56">
        <v>-3750</v>
      </c>
      <c r="V27" s="56">
        <v>-3750</v>
      </c>
      <c r="W27" s="56">
        <v>-3750</v>
      </c>
      <c r="X27" s="56">
        <v>-3750</v>
      </c>
      <c r="Y27" s="56">
        <v>-3750</v>
      </c>
      <c r="Z27" s="56">
        <v>-3750</v>
      </c>
      <c r="AA27" s="56">
        <v>-3750</v>
      </c>
      <c r="AB27" s="68"/>
      <c r="AC27" s="18"/>
      <c r="AD27" s="18"/>
      <c r="AE27" s="18"/>
      <c r="AF27" s="18"/>
      <c r="AG27" s="18"/>
      <c r="AH27" s="18"/>
    </row>
    <row r="28" spans="1:34" ht="14.25" customHeight="1" x14ac:dyDescent="0.3">
      <c r="A28" s="17"/>
      <c r="B28" s="18" t="s">
        <v>115</v>
      </c>
      <c r="C28" s="18"/>
      <c r="D28" s="56">
        <v>-1250</v>
      </c>
      <c r="E28" s="56">
        <v>-1250</v>
      </c>
      <c r="F28" s="56">
        <v>-1250</v>
      </c>
      <c r="G28" s="56">
        <v>-1250</v>
      </c>
      <c r="H28" s="56">
        <v>-1250</v>
      </c>
      <c r="I28" s="56">
        <v>-1250</v>
      </c>
      <c r="J28" s="56">
        <v>-1250</v>
      </c>
      <c r="K28" s="56">
        <v>-1250</v>
      </c>
      <c r="L28" s="56">
        <v>-1250</v>
      </c>
      <c r="M28" s="56">
        <v>-1250</v>
      </c>
      <c r="N28" s="56">
        <v>-1250</v>
      </c>
      <c r="O28" s="56">
        <v>-1250</v>
      </c>
      <c r="P28" s="56">
        <v>-1500</v>
      </c>
      <c r="Q28" s="56">
        <v>-1500</v>
      </c>
      <c r="R28" s="56">
        <v>-1500</v>
      </c>
      <c r="S28" s="56">
        <v>-1500</v>
      </c>
      <c r="T28" s="56">
        <v>-1500</v>
      </c>
      <c r="U28" s="56">
        <v>-1500</v>
      </c>
      <c r="V28" s="56">
        <v>-1500</v>
      </c>
      <c r="W28" s="56">
        <v>-1500</v>
      </c>
      <c r="X28" s="56">
        <v>-1500</v>
      </c>
      <c r="Y28" s="56">
        <v>-1500</v>
      </c>
      <c r="Z28" s="56">
        <v>-1500</v>
      </c>
      <c r="AA28" s="56">
        <v>-1500</v>
      </c>
      <c r="AB28" s="68"/>
      <c r="AC28" s="18"/>
      <c r="AD28" s="18"/>
      <c r="AE28" s="18"/>
      <c r="AF28" s="18"/>
      <c r="AG28" s="18"/>
      <c r="AH28" s="18"/>
    </row>
    <row r="29" spans="1:34" ht="14.25" customHeight="1" x14ac:dyDescent="0.3">
      <c r="A29" s="34"/>
      <c r="B29" s="35" t="s">
        <v>116</v>
      </c>
      <c r="C29" s="35">
        <f>SUM(C24:C25)</f>
        <v>0</v>
      </c>
      <c r="D29" s="35">
        <f t="shared" ref="D29:AA29" si="4">SUM(D24:D28)</f>
        <v>-25250</v>
      </c>
      <c r="E29" s="35">
        <f t="shared" si="4"/>
        <v>-25250</v>
      </c>
      <c r="F29" s="35">
        <f t="shared" si="4"/>
        <v>-25250</v>
      </c>
      <c r="G29" s="35">
        <f t="shared" si="4"/>
        <v>-25250</v>
      </c>
      <c r="H29" s="35">
        <f t="shared" si="4"/>
        <v>-25250</v>
      </c>
      <c r="I29" s="35">
        <f t="shared" si="4"/>
        <v>-25250</v>
      </c>
      <c r="J29" s="35">
        <f t="shared" si="4"/>
        <v>-25250</v>
      </c>
      <c r="K29" s="35">
        <f t="shared" si="4"/>
        <v>-25250</v>
      </c>
      <c r="L29" s="35">
        <f t="shared" si="4"/>
        <v>-25250</v>
      </c>
      <c r="M29" s="35">
        <f t="shared" si="4"/>
        <v>-25250</v>
      </c>
      <c r="N29" s="35">
        <f t="shared" si="4"/>
        <v>-25250</v>
      </c>
      <c r="O29" s="35">
        <f t="shared" si="4"/>
        <v>-25250</v>
      </c>
      <c r="P29" s="35">
        <f t="shared" si="4"/>
        <v>-27250</v>
      </c>
      <c r="Q29" s="35">
        <f t="shared" si="4"/>
        <v>-27250</v>
      </c>
      <c r="R29" s="35">
        <f t="shared" si="4"/>
        <v>-27250</v>
      </c>
      <c r="S29" s="35">
        <f t="shared" si="4"/>
        <v>-27250</v>
      </c>
      <c r="T29" s="35">
        <f t="shared" si="4"/>
        <v>-27250</v>
      </c>
      <c r="U29" s="35">
        <f t="shared" si="4"/>
        <v>-27250</v>
      </c>
      <c r="V29" s="35">
        <f t="shared" si="4"/>
        <v>-27250</v>
      </c>
      <c r="W29" s="35">
        <f t="shared" si="4"/>
        <v>-27250</v>
      </c>
      <c r="X29" s="35">
        <f t="shared" si="4"/>
        <v>-27250</v>
      </c>
      <c r="Y29" s="35">
        <f t="shared" si="4"/>
        <v>-27250</v>
      </c>
      <c r="Z29" s="35">
        <f t="shared" si="4"/>
        <v>-27250</v>
      </c>
      <c r="AA29" s="35">
        <f t="shared" si="4"/>
        <v>-27250</v>
      </c>
      <c r="AB29" s="33"/>
      <c r="AC29" s="33"/>
      <c r="AD29" s="33"/>
      <c r="AE29" s="33"/>
      <c r="AF29" s="33"/>
      <c r="AG29" s="33"/>
      <c r="AH29" s="33"/>
    </row>
    <row r="30" spans="1:34" ht="14.25" customHeight="1" x14ac:dyDescent="0.3">
      <c r="A30" s="17"/>
      <c r="B30" s="33"/>
      <c r="C30" s="18"/>
      <c r="D30" s="18"/>
      <c r="E30" s="18"/>
      <c r="F30" s="18"/>
      <c r="G30" s="18"/>
      <c r="H30" s="18"/>
      <c r="I30" s="18"/>
      <c r="J30" s="18" t="s">
        <v>117</v>
      </c>
      <c r="K30" s="18"/>
      <c r="L30" s="18"/>
      <c r="M30" s="18"/>
      <c r="N30" s="18"/>
      <c r="O30" s="18"/>
      <c r="P30" s="18"/>
      <c r="Q30" s="18"/>
      <c r="R30" s="18"/>
      <c r="S30" s="18"/>
      <c r="T30" s="18"/>
      <c r="U30" s="18"/>
      <c r="V30" s="18"/>
      <c r="W30" s="18"/>
      <c r="X30" s="18"/>
      <c r="Y30" s="18"/>
      <c r="Z30" s="18"/>
      <c r="AA30" s="18"/>
      <c r="AB30" s="18"/>
      <c r="AC30" s="18"/>
      <c r="AD30" s="18"/>
      <c r="AE30" s="18"/>
      <c r="AF30" s="18"/>
      <c r="AG30" s="18"/>
      <c r="AH30" s="18"/>
    </row>
    <row r="31" spans="1:34" ht="14.25" customHeight="1" x14ac:dyDescent="0.3">
      <c r="A31" s="65" t="s">
        <v>41</v>
      </c>
      <c r="B31" s="21" t="s">
        <v>118</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69"/>
      <c r="AC31" s="69"/>
      <c r="AD31" s="69"/>
      <c r="AE31" s="69"/>
      <c r="AF31" s="69"/>
      <c r="AG31" s="69"/>
      <c r="AH31" s="69"/>
    </row>
    <row r="32" spans="1:34" ht="14.25" customHeight="1" x14ac:dyDescent="0.3">
      <c r="A32" s="17"/>
      <c r="B32" s="18" t="s">
        <v>119</v>
      </c>
      <c r="C32" s="18"/>
      <c r="D32" s="56">
        <v>-15000</v>
      </c>
      <c r="E32" s="56">
        <v>-15000</v>
      </c>
      <c r="F32" s="56">
        <v>-15000</v>
      </c>
      <c r="G32" s="56">
        <v>-15000</v>
      </c>
      <c r="H32" s="56">
        <v>-15000</v>
      </c>
      <c r="I32" s="56">
        <v>-15000</v>
      </c>
      <c r="J32" s="56">
        <v>-15000</v>
      </c>
      <c r="K32" s="56">
        <v>-15000</v>
      </c>
      <c r="L32" s="56">
        <v>-15000</v>
      </c>
      <c r="M32" s="56">
        <v>-15000</v>
      </c>
      <c r="N32" s="56">
        <v>-15000</v>
      </c>
      <c r="O32" s="56">
        <v>-15000</v>
      </c>
      <c r="P32" s="56">
        <v>-17000</v>
      </c>
      <c r="Q32" s="56">
        <v>-17000</v>
      </c>
      <c r="R32" s="56">
        <v>-17000</v>
      </c>
      <c r="S32" s="56">
        <v>-17000</v>
      </c>
      <c r="T32" s="56">
        <v>-17000</v>
      </c>
      <c r="U32" s="56">
        <v>-17000</v>
      </c>
      <c r="V32" s="56">
        <v>-17000</v>
      </c>
      <c r="W32" s="56">
        <v>-17000</v>
      </c>
      <c r="X32" s="56">
        <v>-17000</v>
      </c>
      <c r="Y32" s="56">
        <v>-17000</v>
      </c>
      <c r="Z32" s="56">
        <v>-17000</v>
      </c>
      <c r="AA32" s="56">
        <v>-17000</v>
      </c>
      <c r="AB32" s="18"/>
      <c r="AC32" s="18"/>
      <c r="AD32" s="18"/>
      <c r="AE32" s="18"/>
      <c r="AF32" s="18"/>
      <c r="AG32" s="18"/>
      <c r="AH32" s="18"/>
    </row>
    <row r="33" spans="1:34" ht="14.25" customHeight="1" x14ac:dyDescent="0.3">
      <c r="A33" s="17"/>
      <c r="B33" s="18" t="s">
        <v>120</v>
      </c>
      <c r="C33" s="18"/>
      <c r="D33" s="56">
        <v>-1000</v>
      </c>
      <c r="E33" s="56">
        <v>-1000</v>
      </c>
      <c r="F33" s="56">
        <v>-1000</v>
      </c>
      <c r="G33" s="56">
        <v>-1000</v>
      </c>
      <c r="H33" s="56">
        <v>-1000</v>
      </c>
      <c r="I33" s="56">
        <v>-1000</v>
      </c>
      <c r="J33" s="56">
        <v>-1000</v>
      </c>
      <c r="K33" s="56">
        <v>-1000</v>
      </c>
      <c r="L33" s="56">
        <v>-1000</v>
      </c>
      <c r="M33" s="56">
        <v>-1000</v>
      </c>
      <c r="N33" s="56">
        <v>-1000</v>
      </c>
      <c r="O33" s="56">
        <v>-1500</v>
      </c>
      <c r="P33" s="56">
        <v>-1500</v>
      </c>
      <c r="Q33" s="56">
        <v>-1500</v>
      </c>
      <c r="R33" s="56">
        <v>-1500</v>
      </c>
      <c r="S33" s="56">
        <v>-1500</v>
      </c>
      <c r="T33" s="56">
        <v>-1500</v>
      </c>
      <c r="U33" s="56">
        <v>-1500</v>
      </c>
      <c r="V33" s="56">
        <v>-1500</v>
      </c>
      <c r="W33" s="56">
        <v>-1500</v>
      </c>
      <c r="X33" s="56">
        <v>-1500</v>
      </c>
      <c r="Y33" s="56">
        <v>-1500</v>
      </c>
      <c r="Z33" s="56">
        <v>-1500</v>
      </c>
      <c r="AA33" s="56">
        <v>-1500</v>
      </c>
      <c r="AB33" s="18"/>
      <c r="AC33" s="18"/>
      <c r="AD33" s="18"/>
      <c r="AE33" s="18"/>
      <c r="AF33" s="18"/>
      <c r="AG33" s="18"/>
      <c r="AH33" s="18"/>
    </row>
    <row r="34" spans="1:34" ht="14.25" customHeight="1" x14ac:dyDescent="0.3">
      <c r="A34" s="17"/>
      <c r="B34" s="18" t="s">
        <v>114</v>
      </c>
      <c r="C34" s="18"/>
      <c r="D34" s="56">
        <v>-2000</v>
      </c>
      <c r="E34" s="56">
        <v>-2000</v>
      </c>
      <c r="F34" s="56">
        <v>-2000</v>
      </c>
      <c r="G34" s="56">
        <v>-2000</v>
      </c>
      <c r="H34" s="56">
        <v>-2000</v>
      </c>
      <c r="I34" s="56">
        <v>-2000</v>
      </c>
      <c r="J34" s="56">
        <v>-2000</v>
      </c>
      <c r="K34" s="56">
        <v>-2000</v>
      </c>
      <c r="L34" s="56">
        <v>-2000</v>
      </c>
      <c r="M34" s="56">
        <v>-2000</v>
      </c>
      <c r="N34" s="56">
        <v>-2000</v>
      </c>
      <c r="O34" s="56">
        <v>-2200</v>
      </c>
      <c r="P34" s="56">
        <v>-2200</v>
      </c>
      <c r="Q34" s="56">
        <v>-2200</v>
      </c>
      <c r="R34" s="56">
        <v>-2200</v>
      </c>
      <c r="S34" s="56">
        <v>-2200</v>
      </c>
      <c r="T34" s="56">
        <v>-2200</v>
      </c>
      <c r="U34" s="56">
        <v>-2200</v>
      </c>
      <c r="V34" s="56">
        <v>-2200</v>
      </c>
      <c r="W34" s="56">
        <v>-2200</v>
      </c>
      <c r="X34" s="56">
        <v>-2200</v>
      </c>
      <c r="Y34" s="56">
        <v>-2200</v>
      </c>
      <c r="Z34" s="56">
        <v>-2200</v>
      </c>
      <c r="AA34" s="56">
        <v>-2200</v>
      </c>
      <c r="AB34" s="18"/>
      <c r="AC34" s="18"/>
      <c r="AD34" s="18"/>
      <c r="AE34" s="18"/>
      <c r="AF34" s="18"/>
      <c r="AG34" s="18"/>
      <c r="AH34" s="18"/>
    </row>
    <row r="35" spans="1:34" ht="14.25" customHeight="1" x14ac:dyDescent="0.3">
      <c r="A35" s="17"/>
      <c r="B35" s="18" t="s">
        <v>121</v>
      </c>
      <c r="C35" s="18"/>
      <c r="D35" s="56">
        <v>-500</v>
      </c>
      <c r="E35" s="56">
        <v>-500</v>
      </c>
      <c r="F35" s="56">
        <v>-500</v>
      </c>
      <c r="G35" s="56">
        <v>-500</v>
      </c>
      <c r="H35" s="56">
        <v>-500</v>
      </c>
      <c r="I35" s="56">
        <v>-500</v>
      </c>
      <c r="J35" s="56">
        <v>-500</v>
      </c>
      <c r="K35" s="56">
        <v>-500</v>
      </c>
      <c r="L35" s="56">
        <v>-500</v>
      </c>
      <c r="M35" s="56">
        <v>-500</v>
      </c>
      <c r="N35" s="56">
        <v>-500</v>
      </c>
      <c r="O35" s="56">
        <v>-500</v>
      </c>
      <c r="P35" s="56">
        <v>-500</v>
      </c>
      <c r="Q35" s="56">
        <v>-500</v>
      </c>
      <c r="R35" s="56">
        <v>-500</v>
      </c>
      <c r="S35" s="56">
        <v>-500</v>
      </c>
      <c r="T35" s="56">
        <v>-500</v>
      </c>
      <c r="U35" s="56">
        <v>-500</v>
      </c>
      <c r="V35" s="56">
        <v>-500</v>
      </c>
      <c r="W35" s="56">
        <v>-500</v>
      </c>
      <c r="X35" s="56">
        <v>-500</v>
      </c>
      <c r="Y35" s="56">
        <v>-500</v>
      </c>
      <c r="Z35" s="56">
        <v>-500</v>
      </c>
      <c r="AA35" s="56">
        <v>-500</v>
      </c>
      <c r="AB35" s="18"/>
      <c r="AC35" s="18"/>
      <c r="AD35" s="18"/>
      <c r="AE35" s="18"/>
      <c r="AF35" s="18"/>
      <c r="AG35" s="18"/>
      <c r="AH35" s="18"/>
    </row>
    <row r="36" spans="1:34" ht="14.25" customHeight="1" x14ac:dyDescent="0.3">
      <c r="A36" s="17"/>
      <c r="B36" s="18" t="s">
        <v>122</v>
      </c>
      <c r="C36" s="18"/>
      <c r="D36" s="56">
        <v>-100</v>
      </c>
      <c r="E36" s="56">
        <v>-100</v>
      </c>
      <c r="F36" s="56">
        <v>-100</v>
      </c>
      <c r="G36" s="56">
        <v>-100</v>
      </c>
      <c r="H36" s="56">
        <v>-100</v>
      </c>
      <c r="I36" s="56">
        <v>-100</v>
      </c>
      <c r="J36" s="56">
        <v>-100</v>
      </c>
      <c r="K36" s="56">
        <v>-100</v>
      </c>
      <c r="L36" s="56">
        <v>-100</v>
      </c>
      <c r="M36" s="56">
        <v>-100</v>
      </c>
      <c r="N36" s="56">
        <v>-100</v>
      </c>
      <c r="O36" s="56">
        <v>-100</v>
      </c>
      <c r="P36" s="56">
        <v>-100</v>
      </c>
      <c r="Q36" s="56">
        <v>-100</v>
      </c>
      <c r="R36" s="56">
        <v>-100</v>
      </c>
      <c r="S36" s="56">
        <v>-100</v>
      </c>
      <c r="T36" s="56">
        <v>-100</v>
      </c>
      <c r="U36" s="56">
        <v>-100</v>
      </c>
      <c r="V36" s="56">
        <v>-100</v>
      </c>
      <c r="W36" s="56">
        <v>-100</v>
      </c>
      <c r="X36" s="56">
        <v>-100</v>
      </c>
      <c r="Y36" s="56">
        <v>-100</v>
      </c>
      <c r="Z36" s="56">
        <v>-100</v>
      </c>
      <c r="AA36" s="56">
        <v>-100</v>
      </c>
      <c r="AB36" s="18"/>
      <c r="AC36" s="18"/>
      <c r="AD36" s="18"/>
      <c r="AE36" s="18"/>
      <c r="AF36" s="18"/>
      <c r="AG36" s="18"/>
      <c r="AH36" s="18"/>
    </row>
    <row r="37" spans="1:34" ht="14.25" customHeight="1" x14ac:dyDescent="0.3">
      <c r="A37" s="34"/>
      <c r="B37" s="35" t="s">
        <v>123</v>
      </c>
      <c r="C37" s="35"/>
      <c r="D37" s="35">
        <f t="shared" ref="D37:AA37" si="5">SUM(D32:D36)</f>
        <v>-18600</v>
      </c>
      <c r="E37" s="35">
        <f t="shared" si="5"/>
        <v>-18600</v>
      </c>
      <c r="F37" s="35">
        <f t="shared" si="5"/>
        <v>-18600</v>
      </c>
      <c r="G37" s="35">
        <f t="shared" si="5"/>
        <v>-18600</v>
      </c>
      <c r="H37" s="35">
        <f t="shared" si="5"/>
        <v>-18600</v>
      </c>
      <c r="I37" s="35">
        <f t="shared" si="5"/>
        <v>-18600</v>
      </c>
      <c r="J37" s="35">
        <f t="shared" si="5"/>
        <v>-18600</v>
      </c>
      <c r="K37" s="35">
        <f t="shared" si="5"/>
        <v>-18600</v>
      </c>
      <c r="L37" s="35">
        <f t="shared" si="5"/>
        <v>-18600</v>
      </c>
      <c r="M37" s="35">
        <f t="shared" si="5"/>
        <v>-18600</v>
      </c>
      <c r="N37" s="35">
        <f t="shared" si="5"/>
        <v>-18600</v>
      </c>
      <c r="O37" s="35">
        <f t="shared" si="5"/>
        <v>-19300</v>
      </c>
      <c r="P37" s="35">
        <f t="shared" si="5"/>
        <v>-21300</v>
      </c>
      <c r="Q37" s="35">
        <f t="shared" si="5"/>
        <v>-21300</v>
      </c>
      <c r="R37" s="35">
        <f t="shared" si="5"/>
        <v>-21300</v>
      </c>
      <c r="S37" s="35">
        <f t="shared" si="5"/>
        <v>-21300</v>
      </c>
      <c r="T37" s="35">
        <f t="shared" si="5"/>
        <v>-21300</v>
      </c>
      <c r="U37" s="35">
        <f t="shared" si="5"/>
        <v>-21300</v>
      </c>
      <c r="V37" s="35">
        <f t="shared" si="5"/>
        <v>-21300</v>
      </c>
      <c r="W37" s="35">
        <f t="shared" si="5"/>
        <v>-21300</v>
      </c>
      <c r="X37" s="35">
        <f t="shared" si="5"/>
        <v>-21300</v>
      </c>
      <c r="Y37" s="35">
        <f t="shared" si="5"/>
        <v>-21300</v>
      </c>
      <c r="Z37" s="35">
        <f t="shared" si="5"/>
        <v>-21300</v>
      </c>
      <c r="AA37" s="35">
        <f t="shared" si="5"/>
        <v>-21300</v>
      </c>
      <c r="AB37" s="33"/>
      <c r="AC37" s="33"/>
      <c r="AD37" s="33"/>
      <c r="AE37" s="33"/>
      <c r="AF37" s="33"/>
      <c r="AG37" s="33"/>
      <c r="AH37" s="33"/>
    </row>
    <row r="38" spans="1:34" ht="14.25" customHeight="1" x14ac:dyDescent="0.3">
      <c r="A38" s="17"/>
      <c r="B38" s="3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row>
    <row r="39" spans="1:34" ht="14.25" customHeight="1" x14ac:dyDescent="0.3">
      <c r="A39" s="65" t="s">
        <v>43</v>
      </c>
      <c r="B39" s="21" t="s">
        <v>124</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69"/>
      <c r="AC39" s="69"/>
      <c r="AD39" s="69"/>
      <c r="AE39" s="69"/>
      <c r="AF39" s="69"/>
      <c r="AG39" s="69"/>
      <c r="AH39" s="69"/>
    </row>
    <row r="40" spans="1:34" ht="14.25" customHeight="1" x14ac:dyDescent="0.3">
      <c r="A40" s="17"/>
      <c r="B40" s="18" t="s">
        <v>125</v>
      </c>
      <c r="C40" s="18"/>
      <c r="D40" s="56">
        <v>-200</v>
      </c>
      <c r="E40" s="56">
        <v>-200</v>
      </c>
      <c r="F40" s="56">
        <v>-200</v>
      </c>
      <c r="G40" s="56">
        <v>-200</v>
      </c>
      <c r="H40" s="56">
        <v>-5200</v>
      </c>
      <c r="I40" s="56">
        <v>-200</v>
      </c>
      <c r="J40" s="56">
        <v>-200</v>
      </c>
      <c r="K40" s="56">
        <v>-200</v>
      </c>
      <c r="L40" s="56">
        <v>-200</v>
      </c>
      <c r="M40" s="56">
        <v>-200</v>
      </c>
      <c r="N40" s="56">
        <v>-200</v>
      </c>
      <c r="O40" s="56">
        <v>-200</v>
      </c>
      <c r="P40" s="56">
        <v>-200</v>
      </c>
      <c r="Q40" s="56">
        <v>-200</v>
      </c>
      <c r="R40" s="56">
        <v>-200</v>
      </c>
      <c r="S40" s="56">
        <v>-200</v>
      </c>
      <c r="T40" s="56">
        <v>-5200</v>
      </c>
      <c r="U40" s="56">
        <v>-200</v>
      </c>
      <c r="V40" s="56">
        <v>-200</v>
      </c>
      <c r="W40" s="56">
        <v>-200</v>
      </c>
      <c r="X40" s="56">
        <v>-200</v>
      </c>
      <c r="Y40" s="56">
        <v>-200</v>
      </c>
      <c r="Z40" s="56">
        <v>-200</v>
      </c>
      <c r="AA40" s="56">
        <v>-200</v>
      </c>
      <c r="AB40" s="18"/>
      <c r="AC40" s="18"/>
      <c r="AD40" s="18"/>
      <c r="AE40" s="18"/>
      <c r="AF40" s="18"/>
      <c r="AG40" s="18"/>
      <c r="AH40" s="18"/>
    </row>
    <row r="41" spans="1:34" ht="14.25" customHeight="1" x14ac:dyDescent="0.3">
      <c r="A41" s="17"/>
      <c r="B41" s="18" t="s">
        <v>126</v>
      </c>
      <c r="C41" s="18"/>
      <c r="D41" s="56">
        <v>-500</v>
      </c>
      <c r="E41" s="56">
        <v>-500</v>
      </c>
      <c r="F41" s="56">
        <v>-500</v>
      </c>
      <c r="G41" s="56">
        <v>-500</v>
      </c>
      <c r="H41" s="56">
        <v>-500</v>
      </c>
      <c r="I41" s="56">
        <v>-500</v>
      </c>
      <c r="J41" s="56">
        <v>-500</v>
      </c>
      <c r="K41" s="56">
        <v>-500</v>
      </c>
      <c r="L41" s="56">
        <v>-500</v>
      </c>
      <c r="M41" s="56">
        <v>-500</v>
      </c>
      <c r="N41" s="56">
        <v>-500</v>
      </c>
      <c r="O41" s="56">
        <v>-500</v>
      </c>
      <c r="P41" s="56">
        <v>-500</v>
      </c>
      <c r="Q41" s="56">
        <v>-500</v>
      </c>
      <c r="R41" s="56">
        <v>-500</v>
      </c>
      <c r="S41" s="56">
        <v>-500</v>
      </c>
      <c r="T41" s="56">
        <v>-500</v>
      </c>
      <c r="U41" s="56">
        <v>-500</v>
      </c>
      <c r="V41" s="56">
        <v>-500</v>
      </c>
      <c r="W41" s="56">
        <v>-500</v>
      </c>
      <c r="X41" s="56">
        <v>-500</v>
      </c>
      <c r="Y41" s="56">
        <v>-500</v>
      </c>
      <c r="Z41" s="56">
        <v>-500</v>
      </c>
      <c r="AA41" s="56">
        <v>-500</v>
      </c>
      <c r="AB41" s="18"/>
      <c r="AC41" s="18"/>
      <c r="AD41" s="18"/>
      <c r="AE41" s="18"/>
      <c r="AF41" s="18"/>
      <c r="AG41" s="18"/>
      <c r="AH41" s="18"/>
    </row>
    <row r="42" spans="1:34" ht="14.25" customHeight="1" x14ac:dyDescent="0.3">
      <c r="A42" s="17"/>
      <c r="B42" s="18" t="s">
        <v>127</v>
      </c>
      <c r="C42" s="18"/>
      <c r="D42" s="56">
        <v>-150</v>
      </c>
      <c r="E42" s="56">
        <v>-150</v>
      </c>
      <c r="F42" s="56">
        <v>-150</v>
      </c>
      <c r="G42" s="56">
        <v>-150</v>
      </c>
      <c r="H42" s="56">
        <v>-150</v>
      </c>
      <c r="I42" s="56">
        <v>-150</v>
      </c>
      <c r="J42" s="56">
        <v>-150</v>
      </c>
      <c r="K42" s="56">
        <v>-150</v>
      </c>
      <c r="L42" s="56">
        <v>-150</v>
      </c>
      <c r="M42" s="56">
        <v>-150</v>
      </c>
      <c r="N42" s="56">
        <v>-150</v>
      </c>
      <c r="O42" s="56">
        <v>-150</v>
      </c>
      <c r="P42" s="56">
        <v>-150</v>
      </c>
      <c r="Q42" s="56">
        <v>-150</v>
      </c>
      <c r="R42" s="56">
        <v>-150</v>
      </c>
      <c r="S42" s="56">
        <v>-150</v>
      </c>
      <c r="T42" s="56">
        <v>-150</v>
      </c>
      <c r="U42" s="56">
        <v>-150</v>
      </c>
      <c r="V42" s="56">
        <v>-150</v>
      </c>
      <c r="W42" s="56">
        <v>-150</v>
      </c>
      <c r="X42" s="56">
        <v>-150</v>
      </c>
      <c r="Y42" s="56">
        <v>-150</v>
      </c>
      <c r="Z42" s="56">
        <v>-150</v>
      </c>
      <c r="AA42" s="56">
        <v>-150</v>
      </c>
      <c r="AB42" s="18"/>
      <c r="AC42" s="18"/>
      <c r="AD42" s="18"/>
      <c r="AE42" s="18"/>
      <c r="AF42" s="18"/>
      <c r="AG42" s="18"/>
      <c r="AH42" s="18"/>
    </row>
    <row r="43" spans="1:34" ht="14.25" customHeight="1" x14ac:dyDescent="0.3">
      <c r="A43" s="17"/>
      <c r="B43" s="18" t="s">
        <v>128</v>
      </c>
      <c r="C43" s="18"/>
      <c r="D43" s="56">
        <v>-200</v>
      </c>
      <c r="E43" s="56">
        <v>-200</v>
      </c>
      <c r="F43" s="56">
        <v>-200</v>
      </c>
      <c r="G43" s="56">
        <v>-200</v>
      </c>
      <c r="H43" s="56">
        <v>-200</v>
      </c>
      <c r="I43" s="56">
        <v>-200</v>
      </c>
      <c r="J43" s="56">
        <v>-200</v>
      </c>
      <c r="K43" s="56">
        <v>-200</v>
      </c>
      <c r="L43" s="56">
        <v>-200</v>
      </c>
      <c r="M43" s="56">
        <v>-200</v>
      </c>
      <c r="N43" s="56">
        <v>-200</v>
      </c>
      <c r="O43" s="56">
        <v>-200</v>
      </c>
      <c r="P43" s="56">
        <v>-200</v>
      </c>
      <c r="Q43" s="56">
        <v>-200</v>
      </c>
      <c r="R43" s="56">
        <v>-200</v>
      </c>
      <c r="S43" s="56">
        <v>-200</v>
      </c>
      <c r="T43" s="56">
        <v>-200</v>
      </c>
      <c r="U43" s="56">
        <v>-200</v>
      </c>
      <c r="V43" s="56">
        <v>-200</v>
      </c>
      <c r="W43" s="56">
        <v>-200</v>
      </c>
      <c r="X43" s="56">
        <v>-200</v>
      </c>
      <c r="Y43" s="56">
        <v>-200</v>
      </c>
      <c r="Z43" s="56">
        <v>-200</v>
      </c>
      <c r="AA43" s="56">
        <v>-200</v>
      </c>
      <c r="AB43" s="18"/>
      <c r="AC43" s="18"/>
      <c r="AD43" s="18"/>
      <c r="AE43" s="18"/>
      <c r="AF43" s="18"/>
      <c r="AG43" s="18"/>
      <c r="AH43" s="18"/>
    </row>
    <row r="44" spans="1:34" ht="14.25" customHeight="1" x14ac:dyDescent="0.3">
      <c r="A44" s="34"/>
      <c r="B44" s="35" t="s">
        <v>129</v>
      </c>
      <c r="C44" s="35">
        <f>SUM(C43)</f>
        <v>0</v>
      </c>
      <c r="D44" s="35">
        <f t="shared" ref="D44:AA44" si="6">SUM(D40:D43)</f>
        <v>-1050</v>
      </c>
      <c r="E44" s="35">
        <f t="shared" si="6"/>
        <v>-1050</v>
      </c>
      <c r="F44" s="35">
        <f t="shared" si="6"/>
        <v>-1050</v>
      </c>
      <c r="G44" s="35">
        <f t="shared" si="6"/>
        <v>-1050</v>
      </c>
      <c r="H44" s="35">
        <f t="shared" si="6"/>
        <v>-6050</v>
      </c>
      <c r="I44" s="35">
        <f t="shared" si="6"/>
        <v>-1050</v>
      </c>
      <c r="J44" s="35">
        <f t="shared" si="6"/>
        <v>-1050</v>
      </c>
      <c r="K44" s="35">
        <f t="shared" si="6"/>
        <v>-1050</v>
      </c>
      <c r="L44" s="35">
        <f t="shared" si="6"/>
        <v>-1050</v>
      </c>
      <c r="M44" s="35">
        <f t="shared" si="6"/>
        <v>-1050</v>
      </c>
      <c r="N44" s="35">
        <f t="shared" si="6"/>
        <v>-1050</v>
      </c>
      <c r="O44" s="35">
        <f t="shared" si="6"/>
        <v>-1050</v>
      </c>
      <c r="P44" s="35">
        <f t="shared" si="6"/>
        <v>-1050</v>
      </c>
      <c r="Q44" s="35">
        <f t="shared" si="6"/>
        <v>-1050</v>
      </c>
      <c r="R44" s="35">
        <f t="shared" si="6"/>
        <v>-1050</v>
      </c>
      <c r="S44" s="35">
        <f t="shared" si="6"/>
        <v>-1050</v>
      </c>
      <c r="T44" s="35">
        <f t="shared" si="6"/>
        <v>-6050</v>
      </c>
      <c r="U44" s="35">
        <f t="shared" si="6"/>
        <v>-1050</v>
      </c>
      <c r="V44" s="35">
        <f t="shared" si="6"/>
        <v>-1050</v>
      </c>
      <c r="W44" s="35">
        <f t="shared" si="6"/>
        <v>-1050</v>
      </c>
      <c r="X44" s="35">
        <f t="shared" si="6"/>
        <v>-1050</v>
      </c>
      <c r="Y44" s="35">
        <f t="shared" si="6"/>
        <v>-1050</v>
      </c>
      <c r="Z44" s="35">
        <f t="shared" si="6"/>
        <v>-1050</v>
      </c>
      <c r="AA44" s="35">
        <f t="shared" si="6"/>
        <v>-1050</v>
      </c>
      <c r="AB44" s="33"/>
      <c r="AC44" s="33"/>
      <c r="AD44" s="33"/>
      <c r="AE44" s="33"/>
      <c r="AF44" s="33"/>
      <c r="AG44" s="33"/>
      <c r="AH44" s="33"/>
    </row>
    <row r="45" spans="1:34" ht="14.25" customHeight="1" x14ac:dyDescent="0.3">
      <c r="A45" s="17"/>
      <c r="B45" s="33"/>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ht="14.25" customHeight="1" x14ac:dyDescent="0.3">
      <c r="A46" s="65" t="s">
        <v>44</v>
      </c>
      <c r="B46" s="21" t="s">
        <v>130</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69"/>
      <c r="AC46" s="69"/>
      <c r="AD46" s="69"/>
      <c r="AE46" s="69"/>
      <c r="AF46" s="69"/>
      <c r="AG46" s="69"/>
      <c r="AH46" s="69"/>
    </row>
    <row r="47" spans="1:34" ht="14.25" customHeight="1" x14ac:dyDescent="0.3">
      <c r="A47" s="17"/>
      <c r="B47" s="18" t="s">
        <v>131</v>
      </c>
      <c r="C47" s="18"/>
      <c r="D47" s="56">
        <v>-1500</v>
      </c>
      <c r="E47" s="56">
        <v>-1500</v>
      </c>
      <c r="F47" s="56">
        <v>-1500</v>
      </c>
      <c r="G47" s="56">
        <v>-1500</v>
      </c>
      <c r="H47" s="56">
        <v>-1500</v>
      </c>
      <c r="I47" s="56">
        <v>-1500</v>
      </c>
      <c r="J47" s="56">
        <v>-1500</v>
      </c>
      <c r="K47" s="56">
        <v>-1500</v>
      </c>
      <c r="L47" s="56">
        <v>-1500</v>
      </c>
      <c r="M47" s="56">
        <v>-1500</v>
      </c>
      <c r="N47" s="56">
        <v>-1500</v>
      </c>
      <c r="O47" s="56">
        <v>-1500</v>
      </c>
      <c r="P47" s="56">
        <v>-1500</v>
      </c>
      <c r="Q47" s="56">
        <v>-1500</v>
      </c>
      <c r="R47" s="56">
        <v>-1500</v>
      </c>
      <c r="S47" s="56">
        <v>-1500</v>
      </c>
      <c r="T47" s="56">
        <v>-1500</v>
      </c>
      <c r="U47" s="56">
        <v>-1500</v>
      </c>
      <c r="V47" s="56">
        <v>-1500</v>
      </c>
      <c r="W47" s="56">
        <v>-1500</v>
      </c>
      <c r="X47" s="56">
        <v>-1500</v>
      </c>
      <c r="Y47" s="56">
        <v>-1500</v>
      </c>
      <c r="Z47" s="56">
        <v>-1500</v>
      </c>
      <c r="AA47" s="56">
        <v>-1500</v>
      </c>
      <c r="AB47" s="18"/>
      <c r="AC47" s="18"/>
      <c r="AD47" s="18"/>
      <c r="AE47" s="18"/>
      <c r="AF47" s="18"/>
      <c r="AG47" s="18"/>
      <c r="AH47" s="18"/>
    </row>
    <row r="48" spans="1:34" ht="14.25" customHeight="1" x14ac:dyDescent="0.3">
      <c r="A48" s="17"/>
      <c r="B48" s="18" t="s">
        <v>130</v>
      </c>
      <c r="C48" s="18"/>
      <c r="D48" s="56">
        <v>-4000</v>
      </c>
      <c r="E48" s="56">
        <v>-4000</v>
      </c>
      <c r="F48" s="56">
        <v>-4000</v>
      </c>
      <c r="G48" s="56">
        <v>-4000</v>
      </c>
      <c r="H48" s="56">
        <v>-4000</v>
      </c>
      <c r="I48" s="56">
        <v>-4000</v>
      </c>
      <c r="J48" s="56">
        <v>-4000</v>
      </c>
      <c r="K48" s="56">
        <v>-4000</v>
      </c>
      <c r="L48" s="56">
        <v>-4000</v>
      </c>
      <c r="M48" s="56">
        <v>-4000</v>
      </c>
      <c r="N48" s="56">
        <v>-4000</v>
      </c>
      <c r="O48" s="56">
        <v>-4000</v>
      </c>
      <c r="P48" s="56">
        <v>-4000</v>
      </c>
      <c r="Q48" s="56">
        <v>-4000</v>
      </c>
      <c r="R48" s="56">
        <v>-4000</v>
      </c>
      <c r="S48" s="56">
        <v>-4000</v>
      </c>
      <c r="T48" s="56">
        <v>-4000</v>
      </c>
      <c r="U48" s="56">
        <v>-4000</v>
      </c>
      <c r="V48" s="56">
        <v>-4000</v>
      </c>
      <c r="W48" s="56">
        <v>-4000</v>
      </c>
      <c r="X48" s="56">
        <v>-4000</v>
      </c>
      <c r="Y48" s="56">
        <v>-4000</v>
      </c>
      <c r="Z48" s="56">
        <v>-4000</v>
      </c>
      <c r="AA48" s="56">
        <v>-4000</v>
      </c>
      <c r="AB48" s="18"/>
      <c r="AC48" s="18"/>
      <c r="AD48" s="18"/>
      <c r="AE48" s="18"/>
      <c r="AF48" s="18"/>
      <c r="AG48" s="18"/>
      <c r="AH48" s="18"/>
    </row>
    <row r="49" spans="1:34" ht="14.25" customHeight="1" x14ac:dyDescent="0.3">
      <c r="A49" s="34"/>
      <c r="B49" s="35" t="s">
        <v>132</v>
      </c>
      <c r="C49" s="35">
        <f>SUM(C48)</f>
        <v>0</v>
      </c>
      <c r="D49" s="35">
        <f t="shared" ref="D49:AA49" si="7">SUM(D47:D48)</f>
        <v>-5500</v>
      </c>
      <c r="E49" s="35">
        <f t="shared" si="7"/>
        <v>-5500</v>
      </c>
      <c r="F49" s="35">
        <f t="shared" si="7"/>
        <v>-5500</v>
      </c>
      <c r="G49" s="35">
        <f t="shared" si="7"/>
        <v>-5500</v>
      </c>
      <c r="H49" s="35">
        <f t="shared" si="7"/>
        <v>-5500</v>
      </c>
      <c r="I49" s="35">
        <f t="shared" si="7"/>
        <v>-5500</v>
      </c>
      <c r="J49" s="35">
        <f t="shared" si="7"/>
        <v>-5500</v>
      </c>
      <c r="K49" s="35">
        <f t="shared" si="7"/>
        <v>-5500</v>
      </c>
      <c r="L49" s="35">
        <f t="shared" si="7"/>
        <v>-5500</v>
      </c>
      <c r="M49" s="35">
        <f t="shared" si="7"/>
        <v>-5500</v>
      </c>
      <c r="N49" s="35">
        <f t="shared" si="7"/>
        <v>-5500</v>
      </c>
      <c r="O49" s="35">
        <f t="shared" si="7"/>
        <v>-5500</v>
      </c>
      <c r="P49" s="35">
        <f t="shared" si="7"/>
        <v>-5500</v>
      </c>
      <c r="Q49" s="35">
        <f t="shared" si="7"/>
        <v>-5500</v>
      </c>
      <c r="R49" s="35">
        <f t="shared" si="7"/>
        <v>-5500</v>
      </c>
      <c r="S49" s="35">
        <f t="shared" si="7"/>
        <v>-5500</v>
      </c>
      <c r="T49" s="35">
        <f t="shared" si="7"/>
        <v>-5500</v>
      </c>
      <c r="U49" s="35">
        <f t="shared" si="7"/>
        <v>-5500</v>
      </c>
      <c r="V49" s="35">
        <f t="shared" si="7"/>
        <v>-5500</v>
      </c>
      <c r="W49" s="35">
        <f t="shared" si="7"/>
        <v>-5500</v>
      </c>
      <c r="X49" s="35">
        <f t="shared" si="7"/>
        <v>-5500</v>
      </c>
      <c r="Y49" s="35">
        <f t="shared" si="7"/>
        <v>-5500</v>
      </c>
      <c r="Z49" s="35">
        <f t="shared" si="7"/>
        <v>-5500</v>
      </c>
      <c r="AA49" s="35">
        <f t="shared" si="7"/>
        <v>-5500</v>
      </c>
      <c r="AB49" s="33"/>
      <c r="AC49" s="33"/>
      <c r="AD49" s="33"/>
      <c r="AE49" s="33"/>
      <c r="AF49" s="33"/>
      <c r="AG49" s="33"/>
      <c r="AH49" s="33"/>
    </row>
    <row r="50" spans="1:34" ht="14.25" customHeight="1" x14ac:dyDescent="0.3">
      <c r="A50" s="17"/>
      <c r="B50" s="33"/>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4" ht="14.25" customHeight="1" x14ac:dyDescent="0.3">
      <c r="A51" s="65" t="s">
        <v>47</v>
      </c>
      <c r="B51" s="29" t="s">
        <v>46</v>
      </c>
      <c r="C51" s="70"/>
      <c r="D51" s="29"/>
      <c r="E51" s="29"/>
      <c r="F51" s="29"/>
      <c r="G51" s="29"/>
      <c r="H51" s="29"/>
      <c r="I51" s="29"/>
      <c r="J51" s="29"/>
      <c r="K51" s="29"/>
      <c r="L51" s="29"/>
      <c r="M51" s="29"/>
      <c r="N51" s="29"/>
      <c r="O51" s="29"/>
      <c r="P51" s="29"/>
      <c r="Q51" s="29"/>
      <c r="R51" s="29"/>
      <c r="S51" s="29"/>
      <c r="T51" s="29"/>
      <c r="U51" s="29"/>
      <c r="V51" s="29"/>
      <c r="W51" s="29"/>
      <c r="X51" s="29"/>
      <c r="Y51" s="29"/>
      <c r="Z51" s="29"/>
      <c r="AA51" s="29"/>
      <c r="AB51" s="69"/>
      <c r="AC51" s="69"/>
      <c r="AD51" s="69"/>
      <c r="AE51" s="69"/>
      <c r="AF51" s="69"/>
      <c r="AG51" s="69"/>
      <c r="AH51" s="69"/>
    </row>
    <row r="52" spans="1:34" ht="14.25" hidden="1" customHeight="1" x14ac:dyDescent="0.35">
      <c r="A52" s="17"/>
      <c r="B52" s="18"/>
      <c r="C52" s="71">
        <v>0</v>
      </c>
      <c r="D52" s="18">
        <f>Passiver!D32*$C52*(30/360)</f>
        <v>0</v>
      </c>
      <c r="E52" s="18">
        <f>Passiver!E32*$C52*(30/360)</f>
        <v>0</v>
      </c>
      <c r="F52" s="18">
        <f>Passiver!F32*$C52*(30/360)</f>
        <v>0</v>
      </c>
      <c r="G52" s="18">
        <f>Passiver!G32*$C52*(30/360)</f>
        <v>0</v>
      </c>
      <c r="H52" s="18">
        <f>Passiver!H32*$C52*(30/360)</f>
        <v>0</v>
      </c>
      <c r="I52" s="18">
        <f>Passiver!I32*$C52*(30/360)</f>
        <v>0</v>
      </c>
      <c r="J52" s="18">
        <f>Passiver!J32*$C52*(30/360)</f>
        <v>0</v>
      </c>
      <c r="K52" s="18">
        <f>Passiver!K32*$C52*(30/360)</f>
        <v>0</v>
      </c>
      <c r="L52" s="18">
        <f>Passiver!L32*$C52*(30/360)</f>
        <v>0</v>
      </c>
      <c r="M52" s="18">
        <f>Passiver!M32*$C52*(30/360)</f>
        <v>0</v>
      </c>
      <c r="N52" s="18">
        <f>Passiver!N32*$C52*(30/360)</f>
        <v>0</v>
      </c>
      <c r="O52" s="18">
        <f>Passiver!O32*$C52*(30/360)</f>
        <v>0</v>
      </c>
      <c r="P52" s="18"/>
      <c r="Q52" s="18"/>
      <c r="R52" s="18"/>
      <c r="S52" s="18"/>
      <c r="T52" s="18"/>
      <c r="U52" s="18"/>
      <c r="V52" s="18"/>
      <c r="W52" s="18"/>
      <c r="X52" s="18"/>
      <c r="Y52" s="18"/>
      <c r="Z52" s="18"/>
      <c r="AA52" s="18"/>
      <c r="AB52" s="18"/>
      <c r="AC52" s="18"/>
      <c r="AD52" s="18"/>
      <c r="AE52" s="18"/>
      <c r="AF52" s="18"/>
      <c r="AG52" s="18"/>
      <c r="AH52" s="18"/>
    </row>
    <row r="53" spans="1:34" ht="14.25" customHeight="1" x14ac:dyDescent="0.35">
      <c r="A53" s="17"/>
      <c r="B53" s="18" t="s">
        <v>133</v>
      </c>
      <c r="C53" s="71"/>
      <c r="D53" s="56">
        <v>-140</v>
      </c>
      <c r="E53" s="56">
        <v>-140</v>
      </c>
      <c r="F53" s="56">
        <v>-140</v>
      </c>
      <c r="G53" s="56">
        <v>-140</v>
      </c>
      <c r="H53" s="56">
        <v>-140</v>
      </c>
      <c r="I53" s="56">
        <v>-140</v>
      </c>
      <c r="J53" s="56">
        <v>-140</v>
      </c>
      <c r="K53" s="56">
        <v>-140</v>
      </c>
      <c r="L53" s="56">
        <v>-140</v>
      </c>
      <c r="M53" s="56">
        <v>-140</v>
      </c>
      <c r="N53" s="56">
        <v>-140</v>
      </c>
      <c r="O53" s="56">
        <v>-140</v>
      </c>
      <c r="P53" s="56">
        <v>-250</v>
      </c>
      <c r="Q53" s="56">
        <v>-250</v>
      </c>
      <c r="R53" s="56">
        <v>-250</v>
      </c>
      <c r="S53" s="56">
        <v>-250</v>
      </c>
      <c r="T53" s="56">
        <v>-250</v>
      </c>
      <c r="U53" s="56">
        <v>-250</v>
      </c>
      <c r="V53" s="56">
        <v>-250</v>
      </c>
      <c r="W53" s="56">
        <v>-250</v>
      </c>
      <c r="X53" s="56">
        <v>-250</v>
      </c>
      <c r="Y53" s="56">
        <v>-250</v>
      </c>
      <c r="Z53" s="56">
        <v>-250</v>
      </c>
      <c r="AA53" s="56">
        <v>-250</v>
      </c>
      <c r="AB53" s="18"/>
      <c r="AC53" s="18"/>
      <c r="AD53" s="18"/>
      <c r="AE53" s="18"/>
      <c r="AF53" s="18"/>
      <c r="AG53" s="18"/>
      <c r="AH53" s="18"/>
    </row>
    <row r="54" spans="1:34" ht="14.25" customHeight="1" x14ac:dyDescent="0.3">
      <c r="A54" s="34"/>
      <c r="B54" s="35" t="s">
        <v>134</v>
      </c>
      <c r="C54" s="35"/>
      <c r="D54" s="35">
        <f t="shared" ref="D54:AA54" si="8">SUM(D52:D53)</f>
        <v>-140</v>
      </c>
      <c r="E54" s="35">
        <f t="shared" si="8"/>
        <v>-140</v>
      </c>
      <c r="F54" s="35">
        <f t="shared" si="8"/>
        <v>-140</v>
      </c>
      <c r="G54" s="35">
        <f t="shared" si="8"/>
        <v>-140</v>
      </c>
      <c r="H54" s="35">
        <f t="shared" si="8"/>
        <v>-140</v>
      </c>
      <c r="I54" s="35">
        <f t="shared" si="8"/>
        <v>-140</v>
      </c>
      <c r="J54" s="35">
        <f t="shared" si="8"/>
        <v>-140</v>
      </c>
      <c r="K54" s="35">
        <f t="shared" si="8"/>
        <v>-140</v>
      </c>
      <c r="L54" s="35">
        <f t="shared" si="8"/>
        <v>-140</v>
      </c>
      <c r="M54" s="35">
        <f t="shared" si="8"/>
        <v>-140</v>
      </c>
      <c r="N54" s="35">
        <f t="shared" si="8"/>
        <v>-140</v>
      </c>
      <c r="O54" s="35">
        <f t="shared" si="8"/>
        <v>-140</v>
      </c>
      <c r="P54" s="35">
        <f t="shared" si="8"/>
        <v>-250</v>
      </c>
      <c r="Q54" s="35">
        <f t="shared" si="8"/>
        <v>-250</v>
      </c>
      <c r="R54" s="35">
        <f t="shared" si="8"/>
        <v>-250</v>
      </c>
      <c r="S54" s="35">
        <f t="shared" si="8"/>
        <v>-250</v>
      </c>
      <c r="T54" s="35">
        <f t="shared" si="8"/>
        <v>-250</v>
      </c>
      <c r="U54" s="35">
        <f t="shared" si="8"/>
        <v>-250</v>
      </c>
      <c r="V54" s="35">
        <f t="shared" si="8"/>
        <v>-250</v>
      </c>
      <c r="W54" s="35">
        <f t="shared" si="8"/>
        <v>-250</v>
      </c>
      <c r="X54" s="35">
        <f t="shared" si="8"/>
        <v>-250</v>
      </c>
      <c r="Y54" s="35">
        <f t="shared" si="8"/>
        <v>-250</v>
      </c>
      <c r="Z54" s="35">
        <f t="shared" si="8"/>
        <v>-250</v>
      </c>
      <c r="AA54" s="35">
        <f t="shared" si="8"/>
        <v>-250</v>
      </c>
      <c r="AB54" s="33"/>
      <c r="AC54" s="33"/>
      <c r="AD54" s="33"/>
      <c r="AE54" s="33"/>
      <c r="AF54" s="33"/>
      <c r="AG54" s="33"/>
      <c r="AH54" s="33"/>
    </row>
    <row r="55" spans="1:34" ht="14.25" customHeight="1" x14ac:dyDescent="0.3">
      <c r="A55" s="17"/>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ht="14.25" customHeight="1" x14ac:dyDescent="0.3">
      <c r="A56" s="65" t="s">
        <v>56</v>
      </c>
      <c r="B56" s="29" t="str">
        <f>'Balance Sheet'!B9</f>
        <v>Other receivable</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69"/>
      <c r="AC56" s="69"/>
      <c r="AD56" s="69"/>
      <c r="AE56" s="69"/>
      <c r="AF56" s="69"/>
      <c r="AG56" s="69"/>
      <c r="AH56" s="69"/>
    </row>
    <row r="57" spans="1:34" ht="14.25" customHeight="1" x14ac:dyDescent="0.3">
      <c r="A57" s="17"/>
      <c r="B57" s="18" t="s">
        <v>135</v>
      </c>
      <c r="C57" s="56">
        <v>0</v>
      </c>
      <c r="D57" s="56">
        <v>0</v>
      </c>
      <c r="E57" s="56">
        <v>0</v>
      </c>
      <c r="F57" s="56">
        <v>0</v>
      </c>
      <c r="G57" s="56">
        <v>0</v>
      </c>
      <c r="H57" s="56">
        <v>0</v>
      </c>
      <c r="I57" s="56">
        <v>0</v>
      </c>
      <c r="J57" s="56">
        <v>0</v>
      </c>
      <c r="K57" s="56">
        <v>0</v>
      </c>
      <c r="L57" s="56">
        <v>0</v>
      </c>
      <c r="M57" s="56">
        <v>0</v>
      </c>
      <c r="N57" s="56">
        <v>0</v>
      </c>
      <c r="O57" s="56">
        <v>0</v>
      </c>
      <c r="P57" s="56">
        <v>0</v>
      </c>
      <c r="Q57" s="56">
        <v>0</v>
      </c>
      <c r="R57" s="56">
        <v>0</v>
      </c>
      <c r="S57" s="56">
        <v>0</v>
      </c>
      <c r="T57" s="56">
        <v>0</v>
      </c>
      <c r="U57" s="56">
        <v>0</v>
      </c>
      <c r="V57" s="56">
        <v>0</v>
      </c>
      <c r="W57" s="56">
        <v>0</v>
      </c>
      <c r="X57" s="56">
        <v>0</v>
      </c>
      <c r="Y57" s="56">
        <v>0</v>
      </c>
      <c r="Z57" s="56">
        <v>0</v>
      </c>
      <c r="AA57" s="56">
        <v>0</v>
      </c>
      <c r="AB57" s="18"/>
      <c r="AC57" s="18"/>
      <c r="AD57" s="18"/>
      <c r="AE57" s="18"/>
      <c r="AF57" s="18"/>
      <c r="AG57" s="18"/>
      <c r="AH57" s="18"/>
    </row>
    <row r="58" spans="1:34" ht="14.25" customHeight="1" x14ac:dyDescent="0.3">
      <c r="A58" s="17"/>
      <c r="B58" s="18" t="s">
        <v>136</v>
      </c>
      <c r="C58" s="56">
        <v>0</v>
      </c>
      <c r="D58" s="56">
        <v>0</v>
      </c>
      <c r="E58" s="56">
        <v>0</v>
      </c>
      <c r="F58" s="56">
        <v>0</v>
      </c>
      <c r="G58" s="56">
        <v>0</v>
      </c>
      <c r="H58" s="56">
        <v>0</v>
      </c>
      <c r="I58" s="56">
        <v>0</v>
      </c>
      <c r="J58" s="56">
        <v>0</v>
      </c>
      <c r="K58" s="56">
        <v>0</v>
      </c>
      <c r="L58" s="56">
        <v>0</v>
      </c>
      <c r="M58" s="56">
        <v>0</v>
      </c>
      <c r="N58" s="56">
        <v>0</v>
      </c>
      <c r="O58" s="56">
        <v>0</v>
      </c>
      <c r="P58" s="56">
        <v>0</v>
      </c>
      <c r="Q58" s="56">
        <v>0</v>
      </c>
      <c r="R58" s="56">
        <v>0</v>
      </c>
      <c r="S58" s="56">
        <v>0</v>
      </c>
      <c r="T58" s="56">
        <v>0</v>
      </c>
      <c r="U58" s="56">
        <v>0</v>
      </c>
      <c r="V58" s="56">
        <v>0</v>
      </c>
      <c r="W58" s="56">
        <v>0</v>
      </c>
      <c r="X58" s="56">
        <v>0</v>
      </c>
      <c r="Y58" s="56">
        <v>0</v>
      </c>
      <c r="Z58" s="56">
        <v>0</v>
      </c>
      <c r="AA58" s="56">
        <v>0</v>
      </c>
      <c r="AB58" s="18"/>
      <c r="AC58" s="18"/>
      <c r="AD58" s="18"/>
      <c r="AE58" s="18"/>
      <c r="AF58" s="18"/>
      <c r="AG58" s="18"/>
      <c r="AH58" s="18"/>
    </row>
    <row r="59" spans="1:34" ht="14.25" customHeight="1" x14ac:dyDescent="0.3">
      <c r="A59" s="17"/>
      <c r="B59" s="18" t="s">
        <v>57</v>
      </c>
      <c r="C59" s="56">
        <v>0</v>
      </c>
      <c r="D59" s="56">
        <v>0</v>
      </c>
      <c r="E59" s="56">
        <v>0</v>
      </c>
      <c r="F59" s="56">
        <v>0</v>
      </c>
      <c r="G59" s="56">
        <v>0</v>
      </c>
      <c r="H59" s="56">
        <v>0</v>
      </c>
      <c r="I59" s="56">
        <v>0</v>
      </c>
      <c r="J59" s="56">
        <v>0</v>
      </c>
      <c r="K59" s="56">
        <v>0</v>
      </c>
      <c r="L59" s="56">
        <v>0</v>
      </c>
      <c r="M59" s="56">
        <v>0</v>
      </c>
      <c r="N59" s="56">
        <v>0</v>
      </c>
      <c r="O59" s="56">
        <v>0</v>
      </c>
      <c r="P59" s="56">
        <v>0</v>
      </c>
      <c r="Q59" s="56">
        <v>0</v>
      </c>
      <c r="R59" s="56">
        <v>0</v>
      </c>
      <c r="S59" s="56">
        <v>0</v>
      </c>
      <c r="T59" s="56">
        <v>0</v>
      </c>
      <c r="U59" s="56">
        <v>0</v>
      </c>
      <c r="V59" s="56">
        <v>0</v>
      </c>
      <c r="W59" s="56">
        <v>0</v>
      </c>
      <c r="X59" s="56">
        <v>0</v>
      </c>
      <c r="Y59" s="56">
        <v>0</v>
      </c>
      <c r="Z59" s="56">
        <v>0</v>
      </c>
      <c r="AA59" s="56">
        <v>0</v>
      </c>
      <c r="AB59" s="18"/>
      <c r="AC59" s="18"/>
      <c r="AD59" s="18"/>
      <c r="AE59" s="18"/>
      <c r="AF59" s="18"/>
      <c r="AG59" s="18"/>
      <c r="AH59" s="18"/>
    </row>
    <row r="60" spans="1:34" ht="14.25" customHeight="1" x14ac:dyDescent="0.3">
      <c r="A60" s="34"/>
      <c r="B60" s="35" t="s">
        <v>137</v>
      </c>
      <c r="C60" s="35"/>
      <c r="D60" s="35">
        <f t="shared" ref="D60:AA60" si="9">D57+D58+D59</f>
        <v>0</v>
      </c>
      <c r="E60" s="35">
        <f t="shared" si="9"/>
        <v>0</v>
      </c>
      <c r="F60" s="35">
        <f t="shared" si="9"/>
        <v>0</v>
      </c>
      <c r="G60" s="35">
        <f t="shared" si="9"/>
        <v>0</v>
      </c>
      <c r="H60" s="35">
        <f t="shared" si="9"/>
        <v>0</v>
      </c>
      <c r="I60" s="35">
        <f t="shared" si="9"/>
        <v>0</v>
      </c>
      <c r="J60" s="35">
        <f t="shared" si="9"/>
        <v>0</v>
      </c>
      <c r="K60" s="35">
        <f t="shared" si="9"/>
        <v>0</v>
      </c>
      <c r="L60" s="35">
        <f t="shared" si="9"/>
        <v>0</v>
      </c>
      <c r="M60" s="35">
        <f t="shared" si="9"/>
        <v>0</v>
      </c>
      <c r="N60" s="35">
        <f t="shared" si="9"/>
        <v>0</v>
      </c>
      <c r="O60" s="35">
        <f t="shared" si="9"/>
        <v>0</v>
      </c>
      <c r="P60" s="35">
        <f t="shared" si="9"/>
        <v>0</v>
      </c>
      <c r="Q60" s="35">
        <f t="shared" si="9"/>
        <v>0</v>
      </c>
      <c r="R60" s="35">
        <f t="shared" si="9"/>
        <v>0</v>
      </c>
      <c r="S60" s="35">
        <f t="shared" si="9"/>
        <v>0</v>
      </c>
      <c r="T60" s="35">
        <f t="shared" si="9"/>
        <v>0</v>
      </c>
      <c r="U60" s="35">
        <f t="shared" si="9"/>
        <v>0</v>
      </c>
      <c r="V60" s="35">
        <f t="shared" si="9"/>
        <v>0</v>
      </c>
      <c r="W60" s="35">
        <f t="shared" si="9"/>
        <v>0</v>
      </c>
      <c r="X60" s="35">
        <f t="shared" si="9"/>
        <v>0</v>
      </c>
      <c r="Y60" s="35">
        <f t="shared" si="9"/>
        <v>0</v>
      </c>
      <c r="Z60" s="35">
        <f t="shared" si="9"/>
        <v>0</v>
      </c>
      <c r="AA60" s="35">
        <f t="shared" si="9"/>
        <v>0</v>
      </c>
      <c r="AB60" s="33"/>
      <c r="AC60" s="33"/>
      <c r="AD60" s="33"/>
      <c r="AE60" s="33"/>
      <c r="AF60" s="33"/>
      <c r="AG60" s="33"/>
      <c r="AH60" s="33"/>
    </row>
    <row r="61" spans="1:34" ht="14.25" customHeight="1" x14ac:dyDescent="0.3">
      <c r="A61" s="17"/>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row>
    <row r="62" spans="1:34" ht="14.25" customHeight="1" x14ac:dyDescent="0.3">
      <c r="A62" s="65" t="s">
        <v>138</v>
      </c>
      <c r="B62" s="29" t="s">
        <v>70</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69"/>
      <c r="AC62" s="69"/>
      <c r="AD62" s="69"/>
      <c r="AE62" s="69"/>
      <c r="AF62" s="69"/>
      <c r="AG62" s="69"/>
      <c r="AH62" s="69"/>
    </row>
    <row r="63" spans="1:34" ht="14.25" customHeight="1" x14ac:dyDescent="0.3">
      <c r="A63" s="17"/>
      <c r="B63" s="18" t="s">
        <v>86</v>
      </c>
      <c r="C63" s="56">
        <v>0</v>
      </c>
      <c r="D63" s="18">
        <f>VAT!C26</f>
        <v>11900</v>
      </c>
      <c r="E63" s="18">
        <f>VAT!D26</f>
        <v>24050</v>
      </c>
      <c r="F63" s="18">
        <f>VAT!E26</f>
        <v>36450</v>
      </c>
      <c r="G63" s="18">
        <f>VAT!F26</f>
        <v>49100</v>
      </c>
      <c r="H63" s="18">
        <f>VAT!G26</f>
        <v>60750</v>
      </c>
      <c r="I63" s="18">
        <f>VAT!H26</f>
        <v>75150</v>
      </c>
      <c r="J63" s="18">
        <f>VAT!I26</f>
        <v>88550</v>
      </c>
      <c r="K63" s="18">
        <f>VAT!J26</f>
        <v>27050</v>
      </c>
      <c r="L63" s="18">
        <f>VAT!K26</f>
        <v>40950</v>
      </c>
      <c r="M63" s="18">
        <f>VAT!L26</f>
        <v>55100</v>
      </c>
      <c r="N63" s="18">
        <f>VAT!M26</f>
        <v>69500</v>
      </c>
      <c r="O63" s="18">
        <f>VAT!N26</f>
        <v>83975</v>
      </c>
      <c r="P63" s="18">
        <f>VAT!O26</f>
        <v>98200</v>
      </c>
      <c r="Q63" s="18">
        <f>VAT!O26</f>
        <v>98200</v>
      </c>
      <c r="R63" s="18">
        <f>VAT!P26</f>
        <v>28700</v>
      </c>
      <c r="S63" s="18">
        <f>VAT!Q26</f>
        <v>43425</v>
      </c>
      <c r="T63" s="18">
        <f>VAT!R26</f>
        <v>58400</v>
      </c>
      <c r="U63" s="18">
        <f>VAT!S26</f>
        <v>72375</v>
      </c>
      <c r="V63" s="18">
        <f>VAT!T26</f>
        <v>89100</v>
      </c>
      <c r="W63" s="18">
        <f>VAT!U26</f>
        <v>106075</v>
      </c>
      <c r="X63" s="18">
        <f>VAT!V26</f>
        <v>32950</v>
      </c>
      <c r="Y63" s="18">
        <f>VAT!W26</f>
        <v>49175</v>
      </c>
      <c r="Z63" s="18">
        <f>VAT!X26</f>
        <v>65650</v>
      </c>
      <c r="AA63" s="18">
        <f>VAT!Y26</f>
        <v>82375</v>
      </c>
      <c r="AB63" s="18"/>
      <c r="AC63" s="18"/>
      <c r="AD63" s="18"/>
      <c r="AE63" s="18"/>
      <c r="AF63" s="18"/>
      <c r="AG63" s="18"/>
      <c r="AH63" s="18"/>
    </row>
    <row r="64" spans="1:34" ht="14.25" customHeight="1" x14ac:dyDescent="0.3">
      <c r="A64" s="17"/>
      <c r="B64" s="18" t="s">
        <v>139</v>
      </c>
      <c r="C64" s="56">
        <v>0</v>
      </c>
      <c r="D64" s="18">
        <f t="shared" ref="D64:J64" si="10">-(D29)/100*37</f>
        <v>9342.5</v>
      </c>
      <c r="E64" s="18">
        <f t="shared" si="10"/>
        <v>9342.5</v>
      </c>
      <c r="F64" s="18">
        <f t="shared" si="10"/>
        <v>9342.5</v>
      </c>
      <c r="G64" s="18">
        <f t="shared" si="10"/>
        <v>9342.5</v>
      </c>
      <c r="H64" s="18">
        <f t="shared" si="10"/>
        <v>9342.5</v>
      </c>
      <c r="I64" s="18">
        <f t="shared" si="10"/>
        <v>9342.5</v>
      </c>
      <c r="J64" s="18">
        <f t="shared" si="10"/>
        <v>9342.5</v>
      </c>
      <c r="K64" s="18">
        <f>-(K29)/100*'START HERE'!$B$24*100</f>
        <v>9342.5</v>
      </c>
      <c r="L64" s="18">
        <f>-(L29)/100*'START HERE'!$B$24*100</f>
        <v>9342.5</v>
      </c>
      <c r="M64" s="18">
        <f>-(M29)/100*'START HERE'!$B$24*100</f>
        <v>9342.5</v>
      </c>
      <c r="N64" s="18">
        <f>-(N29)/100*'START HERE'!$B$24*100</f>
        <v>9342.5</v>
      </c>
      <c r="O64" s="18">
        <f>-(O29)/100*'START HERE'!$B$24*100</f>
        <v>9342.5</v>
      </c>
      <c r="P64" s="18">
        <f>-(P29)/100*'START HERE'!$B$24*100</f>
        <v>10082.5</v>
      </c>
      <c r="Q64" s="18">
        <f>-(Q29)/100*'START HERE'!$B$24*100</f>
        <v>10082.5</v>
      </c>
      <c r="R64" s="18">
        <f>-(R29)/100*'START HERE'!$B$24*100</f>
        <v>10082.5</v>
      </c>
      <c r="S64" s="18">
        <f>-(S29)/100*'START HERE'!$B$24*100</f>
        <v>10082.5</v>
      </c>
      <c r="T64" s="18">
        <f>-(T29)/100*'START HERE'!$B$24*100</f>
        <v>10082.5</v>
      </c>
      <c r="U64" s="18">
        <f>-(U29)/100*'START HERE'!$B$24*100</f>
        <v>10082.5</v>
      </c>
      <c r="V64" s="18">
        <f>-(V29)/100*'START HERE'!$B$24*100</f>
        <v>10082.5</v>
      </c>
      <c r="W64" s="18">
        <f>-(W29)/100*'START HERE'!$B$24*100</f>
        <v>10082.5</v>
      </c>
      <c r="X64" s="18">
        <f>-(X29)/100*'START HERE'!$B$24*100</f>
        <v>10082.5</v>
      </c>
      <c r="Y64" s="18">
        <f>-(Y29)/100*'START HERE'!$B$24*100</f>
        <v>10082.5</v>
      </c>
      <c r="Z64" s="18">
        <f>-(Z29)/100*'START HERE'!$B$24*100</f>
        <v>10082.5</v>
      </c>
      <c r="AA64" s="18">
        <f>-(AA29)/100*'START HERE'!$B$24*100</f>
        <v>10082.5</v>
      </c>
      <c r="AB64" s="18"/>
      <c r="AC64" s="18"/>
      <c r="AD64" s="18"/>
      <c r="AE64" s="18"/>
      <c r="AF64" s="18"/>
      <c r="AG64" s="18"/>
      <c r="AH64" s="18"/>
    </row>
    <row r="65" spans="1:34" ht="14.25" customHeight="1" x14ac:dyDescent="0.3">
      <c r="A65" s="17"/>
      <c r="B65" s="18" t="s">
        <v>140</v>
      </c>
      <c r="C65" s="56">
        <v>0</v>
      </c>
      <c r="D65" s="56">
        <f t="shared" ref="D65:AA65" si="11">C65</f>
        <v>0</v>
      </c>
      <c r="E65" s="56">
        <f t="shared" si="11"/>
        <v>0</v>
      </c>
      <c r="F65" s="56">
        <f t="shared" si="11"/>
        <v>0</v>
      </c>
      <c r="G65" s="56">
        <f t="shared" si="11"/>
        <v>0</v>
      </c>
      <c r="H65" s="56">
        <f t="shared" si="11"/>
        <v>0</v>
      </c>
      <c r="I65" s="56">
        <f t="shared" si="11"/>
        <v>0</v>
      </c>
      <c r="J65" s="56">
        <f t="shared" si="11"/>
        <v>0</v>
      </c>
      <c r="K65" s="56">
        <f t="shared" si="11"/>
        <v>0</v>
      </c>
      <c r="L65" s="56">
        <f t="shared" si="11"/>
        <v>0</v>
      </c>
      <c r="M65" s="56">
        <f t="shared" si="11"/>
        <v>0</v>
      </c>
      <c r="N65" s="56">
        <f t="shared" si="11"/>
        <v>0</v>
      </c>
      <c r="O65" s="56">
        <f t="shared" si="11"/>
        <v>0</v>
      </c>
      <c r="P65" s="56">
        <f t="shared" si="11"/>
        <v>0</v>
      </c>
      <c r="Q65" s="56">
        <f t="shared" si="11"/>
        <v>0</v>
      </c>
      <c r="R65" s="56">
        <f t="shared" si="11"/>
        <v>0</v>
      </c>
      <c r="S65" s="56">
        <f t="shared" si="11"/>
        <v>0</v>
      </c>
      <c r="T65" s="56">
        <f t="shared" si="11"/>
        <v>0</v>
      </c>
      <c r="U65" s="56">
        <f t="shared" si="11"/>
        <v>0</v>
      </c>
      <c r="V65" s="56">
        <f t="shared" si="11"/>
        <v>0</v>
      </c>
      <c r="W65" s="56">
        <f t="shared" si="11"/>
        <v>0</v>
      </c>
      <c r="X65" s="56">
        <f t="shared" si="11"/>
        <v>0</v>
      </c>
      <c r="Y65" s="56">
        <f t="shared" si="11"/>
        <v>0</v>
      </c>
      <c r="Z65" s="56">
        <f t="shared" si="11"/>
        <v>0</v>
      </c>
      <c r="AA65" s="56">
        <f t="shared" si="11"/>
        <v>0</v>
      </c>
      <c r="AB65" s="18"/>
      <c r="AC65" s="18"/>
      <c r="AD65" s="18"/>
      <c r="AE65" s="18"/>
      <c r="AF65" s="18"/>
      <c r="AG65" s="18"/>
      <c r="AH65" s="18"/>
    </row>
    <row r="66" spans="1:34" ht="14.25" customHeight="1" x14ac:dyDescent="0.3">
      <c r="A66" s="17"/>
      <c r="B66" s="18" t="s">
        <v>141</v>
      </c>
      <c r="C66" s="56">
        <v>0</v>
      </c>
      <c r="D66" s="56">
        <f t="shared" ref="D66:AA66" si="12">C66</f>
        <v>0</v>
      </c>
      <c r="E66" s="56">
        <f t="shared" si="12"/>
        <v>0</v>
      </c>
      <c r="F66" s="56">
        <f t="shared" si="12"/>
        <v>0</v>
      </c>
      <c r="G66" s="56">
        <f t="shared" si="12"/>
        <v>0</v>
      </c>
      <c r="H66" s="56">
        <f t="shared" si="12"/>
        <v>0</v>
      </c>
      <c r="I66" s="56">
        <f t="shared" si="12"/>
        <v>0</v>
      </c>
      <c r="J66" s="56">
        <f t="shared" si="12"/>
        <v>0</v>
      </c>
      <c r="K66" s="56">
        <f t="shared" si="12"/>
        <v>0</v>
      </c>
      <c r="L66" s="56">
        <f t="shared" si="12"/>
        <v>0</v>
      </c>
      <c r="M66" s="56">
        <f t="shared" si="12"/>
        <v>0</v>
      </c>
      <c r="N66" s="56">
        <f t="shared" si="12"/>
        <v>0</v>
      </c>
      <c r="O66" s="56">
        <f t="shared" si="12"/>
        <v>0</v>
      </c>
      <c r="P66" s="56">
        <f t="shared" si="12"/>
        <v>0</v>
      </c>
      <c r="Q66" s="56">
        <f t="shared" si="12"/>
        <v>0</v>
      </c>
      <c r="R66" s="56">
        <f t="shared" si="12"/>
        <v>0</v>
      </c>
      <c r="S66" s="56">
        <f t="shared" si="12"/>
        <v>0</v>
      </c>
      <c r="T66" s="56">
        <f t="shared" si="12"/>
        <v>0</v>
      </c>
      <c r="U66" s="56">
        <f t="shared" si="12"/>
        <v>0</v>
      </c>
      <c r="V66" s="56">
        <f t="shared" si="12"/>
        <v>0</v>
      </c>
      <c r="W66" s="56">
        <f t="shared" si="12"/>
        <v>0</v>
      </c>
      <c r="X66" s="56">
        <f t="shared" si="12"/>
        <v>0</v>
      </c>
      <c r="Y66" s="56">
        <f t="shared" si="12"/>
        <v>0</v>
      </c>
      <c r="Z66" s="56">
        <f t="shared" si="12"/>
        <v>0</v>
      </c>
      <c r="AA66" s="56">
        <f t="shared" si="12"/>
        <v>0</v>
      </c>
      <c r="AB66" s="18"/>
      <c r="AC66" s="18"/>
      <c r="AD66" s="18"/>
      <c r="AE66" s="18"/>
      <c r="AF66" s="18"/>
      <c r="AG66" s="18"/>
      <c r="AH66" s="18"/>
    </row>
    <row r="67" spans="1:34" ht="14.25" customHeight="1" x14ac:dyDescent="0.3">
      <c r="A67" s="34"/>
      <c r="B67" s="35" t="s">
        <v>142</v>
      </c>
      <c r="C67" s="35">
        <f t="shared" ref="C67:AA67" si="13">SUM(C63:C66)</f>
        <v>0</v>
      </c>
      <c r="D67" s="35">
        <f t="shared" si="13"/>
        <v>21242.5</v>
      </c>
      <c r="E67" s="35">
        <f t="shared" si="13"/>
        <v>33392.5</v>
      </c>
      <c r="F67" s="35">
        <f t="shared" si="13"/>
        <v>45792.5</v>
      </c>
      <c r="G67" s="35">
        <f t="shared" si="13"/>
        <v>58442.5</v>
      </c>
      <c r="H67" s="35">
        <f t="shared" si="13"/>
        <v>70092.5</v>
      </c>
      <c r="I67" s="35">
        <f t="shared" si="13"/>
        <v>84492.5</v>
      </c>
      <c r="J67" s="35">
        <f t="shared" si="13"/>
        <v>97892.5</v>
      </c>
      <c r="K67" s="35">
        <f t="shared" si="13"/>
        <v>36392.5</v>
      </c>
      <c r="L67" s="35">
        <f t="shared" si="13"/>
        <v>50292.5</v>
      </c>
      <c r="M67" s="35">
        <f t="shared" si="13"/>
        <v>64442.5</v>
      </c>
      <c r="N67" s="35">
        <f t="shared" si="13"/>
        <v>78842.5</v>
      </c>
      <c r="O67" s="35">
        <f t="shared" si="13"/>
        <v>93317.5</v>
      </c>
      <c r="P67" s="35">
        <f t="shared" si="13"/>
        <v>108282.5</v>
      </c>
      <c r="Q67" s="35">
        <f t="shared" si="13"/>
        <v>108282.5</v>
      </c>
      <c r="R67" s="35">
        <f t="shared" si="13"/>
        <v>38782.5</v>
      </c>
      <c r="S67" s="35">
        <f t="shared" si="13"/>
        <v>53507.5</v>
      </c>
      <c r="T67" s="35">
        <f t="shared" si="13"/>
        <v>68482.5</v>
      </c>
      <c r="U67" s="35">
        <f t="shared" si="13"/>
        <v>82457.5</v>
      </c>
      <c r="V67" s="35">
        <f t="shared" si="13"/>
        <v>99182.5</v>
      </c>
      <c r="W67" s="35">
        <f t="shared" si="13"/>
        <v>116157.5</v>
      </c>
      <c r="X67" s="35">
        <f t="shared" si="13"/>
        <v>43032.5</v>
      </c>
      <c r="Y67" s="35">
        <f t="shared" si="13"/>
        <v>59257.5</v>
      </c>
      <c r="Z67" s="35">
        <f t="shared" si="13"/>
        <v>75732.5</v>
      </c>
      <c r="AA67" s="35">
        <f t="shared" si="13"/>
        <v>92457.5</v>
      </c>
      <c r="AB67" s="33"/>
      <c r="AC67" s="33"/>
      <c r="AD67" s="33"/>
      <c r="AE67" s="33"/>
      <c r="AF67" s="33"/>
      <c r="AG67" s="33"/>
      <c r="AH67" s="33"/>
    </row>
    <row r="68" spans="1:34" ht="14.25" customHeight="1" x14ac:dyDescent="0.3">
      <c r="A68" s="17"/>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row>
    <row r="69" spans="1:34" ht="14.25" customHeight="1" x14ac:dyDescent="0.3">
      <c r="A69" s="17"/>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ht="14.25" customHeight="1" x14ac:dyDescent="0.3">
      <c r="A70" s="16" t="s">
        <v>28</v>
      </c>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row>
    <row r="71" spans="1:34" ht="14.25" customHeight="1" x14ac:dyDescent="0.3">
      <c r="A71" s="17"/>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row>
    <row r="72" spans="1:34" ht="14.25" customHeight="1" x14ac:dyDescent="0.3">
      <c r="A72" s="17"/>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row>
    <row r="73" spans="1:34" ht="14.25" customHeight="1" x14ac:dyDescent="0.3">
      <c r="A73" s="17"/>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row>
    <row r="74" spans="1:34" ht="14.25" customHeight="1" x14ac:dyDescent="0.3">
      <c r="A74" s="17"/>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row>
    <row r="75" spans="1:34" ht="14.25" customHeight="1" x14ac:dyDescent="0.3">
      <c r="A75" s="17"/>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row>
    <row r="76" spans="1:34" ht="14.25" customHeight="1" x14ac:dyDescent="0.3">
      <c r="A76" s="17"/>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row>
    <row r="77" spans="1:34" ht="14.25" customHeight="1" x14ac:dyDescent="0.3">
      <c r="A77" s="17"/>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row>
    <row r="78" spans="1:34" ht="14.25" customHeight="1" x14ac:dyDescent="0.3">
      <c r="A78" s="17"/>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row>
    <row r="79" spans="1:34" ht="14.25" customHeight="1" x14ac:dyDescent="0.3">
      <c r="A79" s="17"/>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row>
    <row r="80" spans="1:34" ht="14.25" customHeight="1" x14ac:dyDescent="0.3">
      <c r="A80" s="17"/>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row>
    <row r="81" spans="1:34" ht="14.25" customHeight="1" x14ac:dyDescent="0.3">
      <c r="A81" s="17"/>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row>
    <row r="82" spans="1:34" ht="14.25" customHeight="1" x14ac:dyDescent="0.3">
      <c r="A82" s="17"/>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row>
    <row r="83" spans="1:34" ht="14.25" customHeight="1" x14ac:dyDescent="0.3">
      <c r="A83" s="1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row>
    <row r="84" spans="1:34" ht="14.25" customHeight="1" x14ac:dyDescent="0.3">
      <c r="A84" s="17"/>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row>
    <row r="85" spans="1:34" ht="14.25" customHeight="1" x14ac:dyDescent="0.3">
      <c r="A85" s="17"/>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row>
    <row r="86" spans="1:34" ht="14.25" customHeight="1" x14ac:dyDescent="0.3">
      <c r="A86" s="17"/>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row>
    <row r="87" spans="1:34" ht="14.25" customHeight="1" x14ac:dyDescent="0.3">
      <c r="A87" s="17"/>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row>
    <row r="88" spans="1:34" ht="14.25" customHeight="1" x14ac:dyDescent="0.3">
      <c r="A88" s="17"/>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row>
    <row r="89" spans="1:34" ht="14.25" customHeight="1" x14ac:dyDescent="0.3">
      <c r="A89" s="17"/>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row>
    <row r="90" spans="1:34" ht="14.25" customHeight="1" x14ac:dyDescent="0.3">
      <c r="A90" s="17"/>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row>
    <row r="91" spans="1:34" ht="14.25" customHeight="1" x14ac:dyDescent="0.3">
      <c r="A91" s="17"/>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row>
    <row r="92" spans="1:34" ht="14.25" customHeight="1" x14ac:dyDescent="0.3">
      <c r="A92" s="1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row>
    <row r="93" spans="1:34" ht="14.25" customHeight="1" x14ac:dyDescent="0.3">
      <c r="A93" s="17"/>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row>
    <row r="94" spans="1:34" ht="14.25" customHeight="1" x14ac:dyDescent="0.3">
      <c r="A94" s="17"/>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row>
    <row r="95" spans="1:34" ht="14.25" customHeight="1" x14ac:dyDescent="0.3">
      <c r="A95" s="17"/>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row>
    <row r="96" spans="1:34" ht="14.25" customHeight="1" x14ac:dyDescent="0.3">
      <c r="A96" s="17"/>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row>
    <row r="97" spans="1:34" ht="14.25" customHeight="1" x14ac:dyDescent="0.3">
      <c r="A97" s="17"/>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row>
    <row r="98" spans="1:34" ht="14.25" customHeight="1" x14ac:dyDescent="0.3">
      <c r="A98" s="17"/>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row>
    <row r="99" spans="1:34" ht="14.25" customHeight="1" x14ac:dyDescent="0.3">
      <c r="A99" s="17"/>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row>
    <row r="100" spans="1:34" ht="14.25" customHeight="1" x14ac:dyDescent="0.3">
      <c r="A100" s="17"/>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row>
    <row r="101" spans="1:34" ht="14.25" customHeight="1" x14ac:dyDescent="0.3">
      <c r="A101" s="17"/>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row>
    <row r="102" spans="1:34" ht="14.25" customHeight="1" x14ac:dyDescent="0.3">
      <c r="A102" s="17"/>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row>
    <row r="103" spans="1:34" ht="14.25" customHeight="1" x14ac:dyDescent="0.3">
      <c r="A103" s="17"/>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row>
    <row r="104" spans="1:34" ht="14.25" customHeight="1" x14ac:dyDescent="0.3">
      <c r="A104" s="17"/>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row>
    <row r="105" spans="1:34" ht="14.25" customHeight="1" x14ac:dyDescent="0.3">
      <c r="A105" s="17"/>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row>
    <row r="106" spans="1:34" ht="14.25" customHeight="1" x14ac:dyDescent="0.3">
      <c r="A106" s="17"/>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row>
    <row r="107" spans="1:34" ht="14.25" customHeight="1" x14ac:dyDescent="0.3">
      <c r="A107" s="17"/>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row>
    <row r="108" spans="1:34" ht="14.25" customHeight="1" x14ac:dyDescent="0.3">
      <c r="A108" s="17"/>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row>
    <row r="109" spans="1:34" ht="14.25" customHeight="1" x14ac:dyDescent="0.3">
      <c r="A109" s="17"/>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row>
    <row r="110" spans="1:34" ht="14.25" customHeight="1" x14ac:dyDescent="0.3">
      <c r="A110" s="17"/>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row>
    <row r="111" spans="1:34" ht="14.25" customHeight="1" x14ac:dyDescent="0.3">
      <c r="A111" s="17"/>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row>
    <row r="112" spans="1:34" ht="14.25" customHeight="1" x14ac:dyDescent="0.3">
      <c r="A112" s="17"/>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row>
    <row r="113" spans="1:34" ht="14.25" customHeight="1" x14ac:dyDescent="0.3">
      <c r="A113" s="17"/>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row>
    <row r="114" spans="1:34" ht="14.25" customHeight="1" x14ac:dyDescent="0.3">
      <c r="A114" s="17"/>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row>
    <row r="115" spans="1:34" ht="14.25" customHeight="1" x14ac:dyDescent="0.3">
      <c r="A115" s="17"/>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row>
    <row r="116" spans="1:34" ht="14.25" customHeight="1" x14ac:dyDescent="0.3">
      <c r="A116" s="17"/>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row>
    <row r="117" spans="1:34" ht="14.25" customHeight="1" x14ac:dyDescent="0.3">
      <c r="A117" s="17"/>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row>
    <row r="118" spans="1:34" ht="14.25" customHeight="1" x14ac:dyDescent="0.3">
      <c r="A118" s="17"/>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row>
    <row r="119" spans="1:34" ht="14.25" customHeight="1" x14ac:dyDescent="0.3">
      <c r="A119" s="17"/>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row>
    <row r="120" spans="1:34" ht="14.25" customHeight="1" x14ac:dyDescent="0.3">
      <c r="A120" s="17"/>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row>
    <row r="121" spans="1:34" ht="14.25" customHeight="1" x14ac:dyDescent="0.3">
      <c r="A121" s="17"/>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row>
    <row r="122" spans="1:34" ht="14.25" customHeight="1" x14ac:dyDescent="0.3">
      <c r="A122" s="17"/>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row>
    <row r="123" spans="1:34" ht="14.25" customHeight="1" x14ac:dyDescent="0.3">
      <c r="A123" s="17"/>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row>
    <row r="124" spans="1:34" ht="14.25" customHeight="1" x14ac:dyDescent="0.3">
      <c r="A124" s="17"/>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row>
    <row r="125" spans="1:34" ht="14.25" customHeight="1" x14ac:dyDescent="0.3">
      <c r="A125" s="17"/>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row>
    <row r="126" spans="1:34" ht="14.25" customHeight="1" x14ac:dyDescent="0.3">
      <c r="A126" s="17"/>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row>
    <row r="127" spans="1:34" ht="14.25" customHeight="1" x14ac:dyDescent="0.3">
      <c r="A127" s="17"/>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row>
    <row r="128" spans="1:34" ht="14.25" customHeight="1" x14ac:dyDescent="0.3">
      <c r="A128" s="17"/>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row>
    <row r="129" spans="1:34" ht="14.25" customHeight="1" x14ac:dyDescent="0.3">
      <c r="A129" s="17"/>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row>
    <row r="130" spans="1:34" ht="14.25" customHeight="1" x14ac:dyDescent="0.3">
      <c r="A130" s="17"/>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row>
    <row r="131" spans="1:34" ht="14.25" customHeight="1" x14ac:dyDescent="0.3">
      <c r="A131" s="17"/>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row>
    <row r="132" spans="1:34" ht="14.25" customHeight="1" x14ac:dyDescent="0.3">
      <c r="A132" s="17"/>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row>
    <row r="133" spans="1:34" ht="14.25" customHeight="1" x14ac:dyDescent="0.3">
      <c r="A133" s="17"/>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row>
    <row r="134" spans="1:34" ht="14.25" customHeight="1" x14ac:dyDescent="0.3">
      <c r="A134" s="17"/>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row>
    <row r="135" spans="1:34" ht="14.25" customHeight="1" x14ac:dyDescent="0.3">
      <c r="A135" s="17"/>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row>
    <row r="136" spans="1:34" ht="14.25" customHeight="1" x14ac:dyDescent="0.3">
      <c r="A136" s="17"/>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row>
    <row r="137" spans="1:34" ht="14.25" customHeight="1" x14ac:dyDescent="0.3">
      <c r="A137" s="17"/>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row>
    <row r="138" spans="1:34" ht="14.25" customHeight="1" x14ac:dyDescent="0.3">
      <c r="A138" s="17"/>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row>
    <row r="139" spans="1:34" ht="14.25" customHeight="1" x14ac:dyDescent="0.3">
      <c r="A139" s="17"/>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row>
    <row r="140" spans="1:34" ht="14.25" customHeight="1" x14ac:dyDescent="0.3">
      <c r="A140" s="17"/>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row>
    <row r="141" spans="1:34" ht="14.25" customHeight="1" x14ac:dyDescent="0.3">
      <c r="A141" s="17"/>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row>
    <row r="142" spans="1:34" ht="14.25" customHeight="1" x14ac:dyDescent="0.3">
      <c r="A142" s="17"/>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row>
    <row r="143" spans="1:34" ht="14.25" customHeight="1" x14ac:dyDescent="0.3">
      <c r="A143" s="17"/>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row>
    <row r="144" spans="1:34" ht="14.25" customHeight="1" x14ac:dyDescent="0.3">
      <c r="A144" s="17"/>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row>
    <row r="145" spans="1:34" ht="14.25" customHeight="1" x14ac:dyDescent="0.3">
      <c r="A145" s="17"/>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row>
    <row r="146" spans="1:34" ht="14.25" customHeight="1" x14ac:dyDescent="0.3">
      <c r="A146" s="17"/>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row>
    <row r="147" spans="1:34" ht="14.25" customHeight="1" x14ac:dyDescent="0.3">
      <c r="A147" s="17"/>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row>
    <row r="148" spans="1:34" ht="14.25" customHeight="1" x14ac:dyDescent="0.3">
      <c r="A148" s="17"/>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row>
    <row r="149" spans="1:34" ht="14.25" customHeight="1" x14ac:dyDescent="0.3">
      <c r="A149" s="17"/>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row>
    <row r="150" spans="1:34" ht="14.25" customHeight="1" x14ac:dyDescent="0.3">
      <c r="A150" s="17"/>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row>
    <row r="151" spans="1:34" ht="14.25" customHeight="1" x14ac:dyDescent="0.3">
      <c r="A151" s="17"/>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row>
    <row r="152" spans="1:34" ht="14.25" customHeight="1" x14ac:dyDescent="0.3">
      <c r="A152" s="17"/>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row>
    <row r="153" spans="1:34" ht="14.25" customHeight="1" x14ac:dyDescent="0.3">
      <c r="A153" s="17"/>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row>
    <row r="154" spans="1:34" ht="14.25" customHeight="1" x14ac:dyDescent="0.3">
      <c r="A154" s="17"/>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row>
    <row r="155" spans="1:34" ht="14.25" customHeight="1" x14ac:dyDescent="0.3">
      <c r="A155" s="17"/>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row>
    <row r="156" spans="1:34" ht="14.25" customHeight="1" x14ac:dyDescent="0.3">
      <c r="A156" s="17"/>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row>
    <row r="157" spans="1:34" ht="14.25" customHeight="1" x14ac:dyDescent="0.3">
      <c r="A157" s="17"/>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row>
    <row r="158" spans="1:34" ht="14.25" customHeight="1" x14ac:dyDescent="0.3">
      <c r="A158" s="17"/>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row>
    <row r="159" spans="1:34" ht="14.25" customHeight="1" x14ac:dyDescent="0.3">
      <c r="A159" s="17"/>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row>
    <row r="160" spans="1:34" ht="14.25" customHeight="1" x14ac:dyDescent="0.3">
      <c r="A160" s="17"/>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row>
    <row r="161" spans="1:34" ht="14.25" customHeight="1" x14ac:dyDescent="0.3">
      <c r="A161" s="17"/>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row>
    <row r="162" spans="1:34" ht="14.25" customHeight="1" x14ac:dyDescent="0.3">
      <c r="A162" s="17"/>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row>
    <row r="163" spans="1:34" ht="14.25" customHeight="1" x14ac:dyDescent="0.3">
      <c r="A163" s="17"/>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row>
    <row r="164" spans="1:34" ht="14.25" customHeight="1" x14ac:dyDescent="0.3">
      <c r="A164" s="17"/>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row>
    <row r="165" spans="1:34" ht="14.25" customHeight="1" x14ac:dyDescent="0.3">
      <c r="A165" s="17"/>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row>
    <row r="166" spans="1:34" ht="14.25" customHeight="1" x14ac:dyDescent="0.3">
      <c r="A166" s="17"/>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row>
    <row r="167" spans="1:34" ht="14.25" customHeight="1" x14ac:dyDescent="0.3">
      <c r="A167" s="17"/>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row>
    <row r="168" spans="1:34" ht="14.25" customHeight="1" x14ac:dyDescent="0.3">
      <c r="A168" s="17"/>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row>
    <row r="169" spans="1:34" ht="14.25" customHeight="1" x14ac:dyDescent="0.3">
      <c r="A169" s="17"/>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row>
    <row r="170" spans="1:34" ht="14.25" customHeight="1" x14ac:dyDescent="0.3">
      <c r="A170" s="17"/>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row>
    <row r="171" spans="1:34" ht="14.25" customHeight="1" x14ac:dyDescent="0.3">
      <c r="A171" s="17"/>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row>
    <row r="172" spans="1:34" ht="14.25" customHeight="1" x14ac:dyDescent="0.3">
      <c r="A172" s="17"/>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row>
    <row r="173" spans="1:34" ht="14.25" customHeight="1" x14ac:dyDescent="0.3">
      <c r="A173" s="17"/>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row>
    <row r="174" spans="1:34" ht="14.25" customHeight="1" x14ac:dyDescent="0.3">
      <c r="A174" s="17"/>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row>
    <row r="175" spans="1:34" ht="14.25" customHeight="1" x14ac:dyDescent="0.3">
      <c r="A175" s="17"/>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row>
    <row r="176" spans="1:34" ht="14.25" customHeight="1" x14ac:dyDescent="0.3">
      <c r="A176" s="17"/>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row>
    <row r="177" spans="1:34" ht="14.25" customHeight="1" x14ac:dyDescent="0.3">
      <c r="A177" s="17"/>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row>
    <row r="178" spans="1:34" ht="14.25" customHeight="1" x14ac:dyDescent="0.3">
      <c r="A178" s="17"/>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row>
    <row r="179" spans="1:34" ht="14.25" customHeight="1" x14ac:dyDescent="0.3">
      <c r="A179" s="17"/>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row>
    <row r="180" spans="1:34" ht="14.25" customHeight="1" x14ac:dyDescent="0.3">
      <c r="A180" s="17"/>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row>
    <row r="181" spans="1:34" ht="14.25" customHeight="1" x14ac:dyDescent="0.3">
      <c r="A181" s="17"/>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row>
    <row r="182" spans="1:34" ht="14.25" customHeight="1" x14ac:dyDescent="0.3">
      <c r="A182" s="17"/>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row>
    <row r="183" spans="1:34" ht="14.25" customHeight="1" x14ac:dyDescent="0.3">
      <c r="A183" s="17"/>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row>
    <row r="184" spans="1:34" ht="14.25" customHeight="1" x14ac:dyDescent="0.3">
      <c r="A184" s="17"/>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row>
    <row r="185" spans="1:34" ht="14.25" customHeight="1" x14ac:dyDescent="0.3">
      <c r="A185" s="17"/>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row>
    <row r="186" spans="1:34" ht="14.25" customHeight="1" x14ac:dyDescent="0.3">
      <c r="A186" s="17"/>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row>
    <row r="187" spans="1:34" ht="14.25" customHeight="1" x14ac:dyDescent="0.3">
      <c r="A187" s="17"/>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row>
    <row r="188" spans="1:34" ht="14.25" customHeight="1" x14ac:dyDescent="0.3">
      <c r="A188" s="17"/>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row>
    <row r="189" spans="1:34" ht="14.25" customHeight="1" x14ac:dyDescent="0.3">
      <c r="A189" s="17"/>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row>
    <row r="190" spans="1:34" ht="14.25" customHeight="1" x14ac:dyDescent="0.3">
      <c r="A190" s="17"/>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row>
    <row r="191" spans="1:34" ht="14.25" customHeight="1" x14ac:dyDescent="0.3">
      <c r="A191" s="17"/>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row>
    <row r="192" spans="1:34" ht="14.25" customHeight="1" x14ac:dyDescent="0.3">
      <c r="A192" s="17"/>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row>
    <row r="193" spans="1:34" ht="14.25" customHeight="1" x14ac:dyDescent="0.3">
      <c r="A193" s="17"/>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row>
    <row r="194" spans="1:34" ht="14.25" customHeight="1" x14ac:dyDescent="0.3">
      <c r="A194" s="17"/>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row>
    <row r="195" spans="1:34" ht="14.25" customHeight="1" x14ac:dyDescent="0.3">
      <c r="A195" s="17"/>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row>
    <row r="196" spans="1:34" ht="14.25" customHeight="1" x14ac:dyDescent="0.3">
      <c r="A196" s="17"/>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row>
    <row r="197" spans="1:34" ht="14.25" customHeight="1" x14ac:dyDescent="0.3">
      <c r="A197" s="17"/>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row>
    <row r="198" spans="1:34" ht="14.25" customHeight="1" x14ac:dyDescent="0.3">
      <c r="A198" s="17"/>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row>
    <row r="199" spans="1:34" ht="14.25" customHeight="1" x14ac:dyDescent="0.3">
      <c r="A199" s="17"/>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row>
    <row r="200" spans="1:34" ht="14.25" customHeight="1" x14ac:dyDescent="0.3">
      <c r="A200" s="17"/>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row>
    <row r="201" spans="1:34" ht="14.25" customHeight="1" x14ac:dyDescent="0.3">
      <c r="A201" s="17"/>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row>
    <row r="202" spans="1:34" ht="14.25" customHeight="1" x14ac:dyDescent="0.3">
      <c r="A202" s="17"/>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row>
    <row r="203" spans="1:34" ht="14.25" customHeight="1" x14ac:dyDescent="0.3">
      <c r="A203" s="17"/>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row>
    <row r="204" spans="1:34" ht="14.25" customHeight="1" x14ac:dyDescent="0.3">
      <c r="A204" s="17"/>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row>
    <row r="205" spans="1:34" ht="14.25" customHeight="1" x14ac:dyDescent="0.3">
      <c r="A205" s="17"/>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row>
    <row r="206" spans="1:34" ht="14.25" customHeight="1" x14ac:dyDescent="0.3">
      <c r="A206" s="17"/>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row>
    <row r="207" spans="1:34" ht="14.25" customHeight="1" x14ac:dyDescent="0.3">
      <c r="A207" s="17"/>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row>
    <row r="208" spans="1:34" ht="14.25" customHeight="1" x14ac:dyDescent="0.3">
      <c r="A208" s="17"/>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row>
    <row r="209" spans="1:34" ht="14.25" customHeight="1" x14ac:dyDescent="0.3">
      <c r="A209" s="17"/>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row>
    <row r="210" spans="1:34" ht="14.25" customHeight="1" x14ac:dyDescent="0.3">
      <c r="A210" s="17"/>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row>
    <row r="211" spans="1:34" ht="14.25" customHeight="1" x14ac:dyDescent="0.3">
      <c r="A211" s="17"/>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row>
    <row r="212" spans="1:34" ht="14.25" customHeight="1" x14ac:dyDescent="0.3">
      <c r="A212" s="17"/>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row>
    <row r="213" spans="1:34" ht="14.25" customHeight="1" x14ac:dyDescent="0.3">
      <c r="A213" s="17"/>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row>
    <row r="214" spans="1:34" ht="14.25" customHeight="1" x14ac:dyDescent="0.3">
      <c r="A214" s="17"/>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row>
    <row r="215" spans="1:34" ht="14.25" customHeight="1" x14ac:dyDescent="0.3">
      <c r="A215" s="17"/>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row>
    <row r="216" spans="1:34" ht="14.25" customHeight="1" x14ac:dyDescent="0.3">
      <c r="A216" s="17"/>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row>
    <row r="217" spans="1:34" ht="14.25" customHeight="1" x14ac:dyDescent="0.3">
      <c r="A217" s="17"/>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row>
    <row r="218" spans="1:34" ht="14.25" customHeight="1" x14ac:dyDescent="0.3">
      <c r="A218" s="17"/>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row>
    <row r="219" spans="1:34" ht="14.25" customHeight="1" x14ac:dyDescent="0.3">
      <c r="A219" s="17"/>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row>
    <row r="220" spans="1:34" ht="14.25" customHeight="1" x14ac:dyDescent="0.3">
      <c r="A220" s="17"/>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row>
    <row r="221" spans="1:34" ht="14.25" customHeight="1" x14ac:dyDescent="0.3">
      <c r="A221" s="17"/>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row>
    <row r="222" spans="1:34" ht="14.25" customHeight="1" x14ac:dyDescent="0.3">
      <c r="A222" s="17"/>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row>
    <row r="223" spans="1:34" ht="14.25" customHeight="1" x14ac:dyDescent="0.3">
      <c r="A223" s="17"/>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row>
    <row r="224" spans="1:34" ht="14.25" customHeight="1" x14ac:dyDescent="0.3">
      <c r="A224" s="17"/>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row>
    <row r="225" spans="1:34" ht="14.25" customHeight="1" x14ac:dyDescent="0.3">
      <c r="A225" s="17"/>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row>
    <row r="226" spans="1:34" ht="14.25" customHeight="1" x14ac:dyDescent="0.3">
      <c r="A226" s="17"/>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row>
    <row r="227" spans="1:34" ht="14.25" customHeight="1" x14ac:dyDescent="0.3">
      <c r="A227" s="17"/>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row>
    <row r="228" spans="1:34" ht="14.25" customHeight="1" x14ac:dyDescent="0.3">
      <c r="A228" s="17"/>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row>
    <row r="229" spans="1:34" ht="14.25" customHeight="1" x14ac:dyDescent="0.3">
      <c r="A229" s="17"/>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row>
    <row r="230" spans="1:34" ht="14.25" customHeight="1" x14ac:dyDescent="0.3">
      <c r="A230" s="17"/>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row>
    <row r="231" spans="1:34" ht="14.25" customHeight="1" x14ac:dyDescent="0.3">
      <c r="A231" s="17"/>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row>
    <row r="232" spans="1:34" ht="14.25" customHeight="1" x14ac:dyDescent="0.3">
      <c r="A232" s="17"/>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row>
    <row r="233" spans="1:34" ht="14.25" customHeight="1" x14ac:dyDescent="0.3">
      <c r="A233" s="17"/>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row>
    <row r="234" spans="1:34" ht="14.25" customHeight="1" x14ac:dyDescent="0.3">
      <c r="A234" s="17"/>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row>
    <row r="235" spans="1:34" ht="14.25" customHeight="1" x14ac:dyDescent="0.3">
      <c r="A235" s="17"/>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row>
    <row r="236" spans="1:34" ht="14.25" customHeight="1" x14ac:dyDescent="0.3">
      <c r="A236" s="17"/>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row>
    <row r="237" spans="1:34" ht="14.25" customHeight="1" x14ac:dyDescent="0.3">
      <c r="A237" s="17"/>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row>
    <row r="238" spans="1:34" ht="14.25" customHeight="1" x14ac:dyDescent="0.3">
      <c r="A238" s="17"/>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row>
    <row r="239" spans="1:34" ht="14.25" customHeight="1" x14ac:dyDescent="0.3">
      <c r="A239" s="17"/>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row>
    <row r="240" spans="1:34" ht="14.25" customHeight="1" x14ac:dyDescent="0.3">
      <c r="A240" s="17"/>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row>
    <row r="241" spans="1:34" ht="14.25" customHeight="1" x14ac:dyDescent="0.3">
      <c r="A241" s="17"/>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row>
    <row r="242" spans="1:34" ht="14.25" customHeight="1" x14ac:dyDescent="0.3">
      <c r="A242" s="17"/>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row>
    <row r="243" spans="1:34" ht="14.25" customHeight="1" x14ac:dyDescent="0.3">
      <c r="A243" s="17"/>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row>
    <row r="244" spans="1:34" ht="14.25" customHeight="1" x14ac:dyDescent="0.3">
      <c r="A244" s="17"/>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row>
    <row r="245" spans="1:34" ht="14.25" customHeight="1" x14ac:dyDescent="0.3">
      <c r="A245" s="17"/>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row>
    <row r="246" spans="1:34" ht="14.25" customHeight="1" x14ac:dyDescent="0.3">
      <c r="A246" s="17"/>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row>
    <row r="247" spans="1:34" ht="14.25" customHeight="1" x14ac:dyDescent="0.3">
      <c r="A247" s="17"/>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row>
    <row r="248" spans="1:34" ht="14.25" customHeight="1" x14ac:dyDescent="0.3">
      <c r="A248" s="17"/>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row>
    <row r="249" spans="1:34" ht="14.25" customHeight="1" x14ac:dyDescent="0.3">
      <c r="A249" s="17"/>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row>
    <row r="250" spans="1:34" ht="14.25" customHeight="1" x14ac:dyDescent="0.3">
      <c r="A250" s="17"/>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row>
    <row r="251" spans="1:34" ht="14.25" customHeight="1" x14ac:dyDescent="0.3">
      <c r="A251" s="17"/>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row>
    <row r="252" spans="1:34" ht="14.25" customHeight="1" x14ac:dyDescent="0.3">
      <c r="A252" s="17"/>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row>
    <row r="253" spans="1:34" ht="14.25" customHeight="1" x14ac:dyDescent="0.3">
      <c r="A253" s="17"/>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row>
    <row r="254" spans="1:34" ht="14.25" customHeight="1" x14ac:dyDescent="0.3">
      <c r="A254" s="17"/>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row>
    <row r="255" spans="1:34" ht="14.25" customHeight="1" x14ac:dyDescent="0.3">
      <c r="A255" s="17"/>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row>
    <row r="256" spans="1:34" ht="14.25" customHeight="1" x14ac:dyDescent="0.3">
      <c r="A256" s="17"/>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row>
    <row r="257" spans="1:34" ht="14.25" customHeight="1" x14ac:dyDescent="0.3">
      <c r="A257" s="17"/>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row>
    <row r="258" spans="1:34" ht="14.25" customHeight="1" x14ac:dyDescent="0.3">
      <c r="A258" s="17"/>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row>
    <row r="259" spans="1:34" ht="14.25" customHeight="1" x14ac:dyDescent="0.3">
      <c r="A259" s="17"/>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row>
    <row r="260" spans="1:34" ht="14.25" customHeight="1" x14ac:dyDescent="0.3">
      <c r="A260" s="17"/>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row>
    <row r="261" spans="1:34" ht="14.25" customHeight="1" x14ac:dyDescent="0.3">
      <c r="A261" s="17"/>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row>
    <row r="262" spans="1:34" ht="14.25" customHeight="1" x14ac:dyDescent="0.3">
      <c r="A262" s="17"/>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row>
    <row r="263" spans="1:34" ht="14.25" customHeight="1" x14ac:dyDescent="0.3">
      <c r="A263" s="17"/>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row>
    <row r="264" spans="1:34" ht="14.25" customHeight="1" x14ac:dyDescent="0.3">
      <c r="A264" s="17"/>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row>
    <row r="265" spans="1:34" ht="14.25" customHeight="1" x14ac:dyDescent="0.3">
      <c r="A265" s="17"/>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row>
    <row r="266" spans="1:34" ht="14.25" customHeight="1" x14ac:dyDescent="0.3">
      <c r="A266" s="17"/>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row>
    <row r="267" spans="1:34" ht="14.25" customHeight="1" x14ac:dyDescent="0.3">
      <c r="A267" s="17"/>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row>
    <row r="268" spans="1:34" ht="14.25" customHeight="1" x14ac:dyDescent="0.3">
      <c r="A268" s="17"/>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row>
    <row r="269" spans="1:34" ht="14.25" customHeight="1" x14ac:dyDescent="0.3">
      <c r="A269" s="17"/>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row>
    <row r="270" spans="1:34" ht="14.25" customHeight="1" x14ac:dyDescent="0.3">
      <c r="A270" s="17"/>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row>
    <row r="271" spans="1:34" ht="15.75" customHeight="1" x14ac:dyDescent="0.3"/>
    <row r="272" spans="1:34"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4803149606299213" right="0.74803149606299213" top="0.98425196850393704" bottom="0.98425196850393704" header="0" footer="0"/>
  <pageSetup paperSize="9" orientation="landscape"/>
  <headerFooter>
    <oddFooter>&amp;C&amp;P</oddFooter>
  </headerFooter>
  <rowBreaks count="1" manualBreakCount="1">
    <brk id="29"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G1000"/>
  <sheetViews>
    <sheetView showGridLines="0" tabSelected="1" workbookViewId="0"/>
  </sheetViews>
  <sheetFormatPr defaultColWidth="14.3984375" defaultRowHeight="15" customHeight="1" x14ac:dyDescent="0.3"/>
  <cols>
    <col min="1" max="1" width="48.296875" customWidth="1"/>
    <col min="2" max="4" width="14.3984375" customWidth="1"/>
    <col min="5" max="5" width="43" customWidth="1"/>
    <col min="6" max="6" width="14.3984375" customWidth="1"/>
  </cols>
  <sheetData>
    <row r="2" spans="1:7" ht="15" customHeight="1" x14ac:dyDescent="0.4">
      <c r="A2" s="1" t="s">
        <v>143</v>
      </c>
    </row>
    <row r="3" spans="1:7" ht="13" x14ac:dyDescent="0.3">
      <c r="A3" s="2" t="str">
        <f>'START HERE'!A3</f>
        <v>Currency: EUR</v>
      </c>
    </row>
    <row r="4" spans="1:7" ht="14" x14ac:dyDescent="0.3">
      <c r="A4" s="3" t="s">
        <v>29</v>
      </c>
      <c r="E4" s="3" t="s">
        <v>77</v>
      </c>
    </row>
    <row r="5" spans="1:7" ht="14" x14ac:dyDescent="0.3">
      <c r="A5" s="21" t="s">
        <v>144</v>
      </c>
      <c r="B5" s="72">
        <f>'START HERE'!B22</f>
        <v>2022</v>
      </c>
      <c r="C5" s="73">
        <f>B5+1</f>
        <v>2023</v>
      </c>
      <c r="E5" s="21" t="s">
        <v>144</v>
      </c>
      <c r="F5" s="72">
        <f t="shared" ref="F5:G5" si="0">B5</f>
        <v>2022</v>
      </c>
      <c r="G5" s="73">
        <f t="shared" si="0"/>
        <v>2023</v>
      </c>
    </row>
    <row r="6" spans="1:7" ht="13" x14ac:dyDescent="0.3">
      <c r="F6" s="74">
        <f>'Cash-flow'!O5</f>
        <v>0</v>
      </c>
    </row>
    <row r="7" spans="1:7" ht="14" x14ac:dyDescent="0.3">
      <c r="A7" s="29" t="s">
        <v>34</v>
      </c>
      <c r="B7" s="30"/>
      <c r="C7" s="30"/>
      <c r="E7" s="21" t="s">
        <v>145</v>
      </c>
      <c r="F7" s="75">
        <f>'Cash-flow'!O6</f>
        <v>5000</v>
      </c>
      <c r="G7" s="75">
        <f>'Cash-flow'!AB6</f>
        <v>207137.5</v>
      </c>
    </row>
    <row r="8" spans="1:7" ht="14" x14ac:dyDescent="0.3">
      <c r="A8" s="18" t="s">
        <v>34</v>
      </c>
      <c r="B8" s="18">
        <f>'Income Statement'!P7</f>
        <v>1036000</v>
      </c>
      <c r="C8" s="18">
        <f>'Income Statement'!AC7</f>
        <v>1180000</v>
      </c>
      <c r="E8" s="33"/>
      <c r="F8" s="74">
        <f>'Cash-flow'!O7</f>
        <v>0</v>
      </c>
      <c r="G8" s="74">
        <f>'Cash-flow'!AB7</f>
        <v>0</v>
      </c>
    </row>
    <row r="9" spans="1:7" ht="14" x14ac:dyDescent="0.3">
      <c r="A9" s="35" t="s">
        <v>101</v>
      </c>
      <c r="B9" s="35">
        <f>'Income Statement'!P8</f>
        <v>1036000</v>
      </c>
      <c r="C9" s="35">
        <f>'Income Statement'!AC8</f>
        <v>1180000</v>
      </c>
      <c r="E9" s="18" t="s">
        <v>79</v>
      </c>
      <c r="F9" s="74">
        <f>'Cash-flow'!O8</f>
        <v>84879.6</v>
      </c>
      <c r="G9" s="74">
        <f>'Cash-flow'!AB8</f>
        <v>134004</v>
      </c>
    </row>
    <row r="10" spans="1:7" ht="14" x14ac:dyDescent="0.3">
      <c r="A10" s="33"/>
      <c r="B10" s="18"/>
      <c r="C10" s="18"/>
      <c r="E10" s="18" t="s">
        <v>54</v>
      </c>
      <c r="F10" s="74">
        <f>'Cash-flow'!O9</f>
        <v>0</v>
      </c>
      <c r="G10" s="74">
        <f>'Cash-flow'!AB9</f>
        <v>0</v>
      </c>
    </row>
    <row r="11" spans="1:7" ht="14" x14ac:dyDescent="0.3">
      <c r="A11" s="21" t="s">
        <v>36</v>
      </c>
      <c r="B11" s="32"/>
      <c r="C11" s="32">
        <f>'Income Statement'!AC10</f>
        <v>0</v>
      </c>
      <c r="E11" s="18" t="s">
        <v>55</v>
      </c>
      <c r="F11" s="74">
        <f>'Cash-flow'!O10</f>
        <v>23940.400000000001</v>
      </c>
      <c r="G11" s="74">
        <f>'Cash-flow'!AB10</f>
        <v>37796</v>
      </c>
    </row>
    <row r="12" spans="1:7" ht="14" x14ac:dyDescent="0.3">
      <c r="A12" s="18" t="s">
        <v>36</v>
      </c>
      <c r="B12" s="18">
        <f>'Income Statement'!P11</f>
        <v>-264000</v>
      </c>
      <c r="C12" s="18">
        <f>'Income Statement'!AC11</f>
        <v>-288000</v>
      </c>
      <c r="E12" s="18" t="s">
        <v>57</v>
      </c>
      <c r="F12" s="74">
        <f>'Cash-flow'!O11</f>
        <v>0</v>
      </c>
      <c r="G12" s="74">
        <f>'Cash-flow'!AB11</f>
        <v>0</v>
      </c>
    </row>
    <row r="13" spans="1:7" ht="14" x14ac:dyDescent="0.3">
      <c r="A13" s="35" t="s">
        <v>36</v>
      </c>
      <c r="B13" s="35">
        <f>'Income Statement'!P12</f>
        <v>-264000</v>
      </c>
      <c r="C13" s="35">
        <f>'Income Statement'!AC12</f>
        <v>-288000</v>
      </c>
      <c r="E13" s="18" t="s">
        <v>58</v>
      </c>
      <c r="F13" s="74">
        <f>'Cash-flow'!O12</f>
        <v>0</v>
      </c>
      <c r="G13" s="74">
        <f>'Cash-flow'!AB12</f>
        <v>0</v>
      </c>
    </row>
    <row r="14" spans="1:7" ht="14" x14ac:dyDescent="0.3">
      <c r="A14" s="33"/>
      <c r="B14" s="18"/>
      <c r="C14" s="18">
        <f>'Income Statement'!AC13</f>
        <v>0</v>
      </c>
      <c r="E14" s="18"/>
      <c r="F14" s="74">
        <f>'Cash-flow'!O13</f>
        <v>0</v>
      </c>
      <c r="G14" s="74">
        <f>'Cash-flow'!AB13</f>
        <v>0</v>
      </c>
    </row>
    <row r="15" spans="1:7" ht="14" x14ac:dyDescent="0.3">
      <c r="A15" s="35" t="s">
        <v>38</v>
      </c>
      <c r="B15" s="35">
        <f>'Income Statement'!P14</f>
        <v>772000</v>
      </c>
      <c r="C15" s="35">
        <f>'Income Statement'!AC14</f>
        <v>892000</v>
      </c>
      <c r="E15" s="18" t="s">
        <v>72</v>
      </c>
      <c r="F15" s="74">
        <f>'Cash-flow'!O14</f>
        <v>0</v>
      </c>
      <c r="G15" s="74">
        <f>'Cash-flow'!AB14</f>
        <v>0</v>
      </c>
    </row>
    <row r="16" spans="1:7" ht="14" x14ac:dyDescent="0.3">
      <c r="A16" s="33"/>
      <c r="B16" s="18"/>
      <c r="C16" s="18">
        <f>'Income Statement'!AC15</f>
        <v>0</v>
      </c>
      <c r="E16" s="18" t="s">
        <v>70</v>
      </c>
      <c r="F16" s="74">
        <f>'Cash-flow'!O15</f>
        <v>81167.5</v>
      </c>
      <c r="G16" s="74">
        <f>'Cash-flow'!AB15</f>
        <v>-860</v>
      </c>
    </row>
    <row r="17" spans="1:7" ht="15" customHeight="1" x14ac:dyDescent="0.35">
      <c r="A17" s="38" t="s">
        <v>39</v>
      </c>
      <c r="B17" s="32"/>
      <c r="C17" s="32">
        <f>'Income Statement'!AC16</f>
        <v>0</v>
      </c>
      <c r="E17" s="18" t="s">
        <v>58</v>
      </c>
      <c r="F17" s="74">
        <f>'Cash-flow'!O16</f>
        <v>12150</v>
      </c>
      <c r="G17" s="74">
        <f>'Cash-flow'!AB16</f>
        <v>0</v>
      </c>
    </row>
    <row r="18" spans="1:7" ht="14" x14ac:dyDescent="0.3">
      <c r="A18" s="18" t="str">
        <f>'Income Statement'!B17</f>
        <v>Salaries</v>
      </c>
      <c r="B18" s="18">
        <f>'Income Statement'!P19</f>
        <v>-51000</v>
      </c>
      <c r="C18" s="18">
        <f>'Income Statement'!AC19</f>
        <v>-51000</v>
      </c>
      <c r="E18" s="35" t="s">
        <v>80</v>
      </c>
      <c r="F18" s="76">
        <f>'Cash-flow'!O17</f>
        <v>202137.5</v>
      </c>
      <c r="G18" s="76">
        <f>'Cash-flow'!AB17</f>
        <v>170940</v>
      </c>
    </row>
    <row r="19" spans="1:7" ht="14" x14ac:dyDescent="0.3">
      <c r="A19" s="18" t="str">
        <f>'Income Statement'!B18</f>
        <v>Location</v>
      </c>
      <c r="B19" s="18">
        <f>'Income Statement'!P17</f>
        <v>-303000</v>
      </c>
      <c r="C19" s="18">
        <f>'Income Statement'!AC17</f>
        <v>-327000</v>
      </c>
      <c r="E19" s="18"/>
      <c r="F19" s="74"/>
      <c r="G19" s="74"/>
    </row>
    <row r="20" spans="1:7" ht="14" x14ac:dyDescent="0.3">
      <c r="A20" s="18" t="str">
        <f>'Income Statement'!B19</f>
        <v>Sales &amp; Marketing</v>
      </c>
      <c r="B20" s="18">
        <f>'Income Statement'!P18</f>
        <v>-223900</v>
      </c>
      <c r="C20" s="18">
        <f>'Income Statement'!AC18</f>
        <v>-255600</v>
      </c>
      <c r="E20" s="18" t="s">
        <v>81</v>
      </c>
      <c r="F20" s="74">
        <f>'Cash-flow'!O19</f>
        <v>0</v>
      </c>
      <c r="G20" s="74">
        <f>'Cash-flow'!AB19</f>
        <v>0</v>
      </c>
    </row>
    <row r="21" spans="1:7" ht="15.75" customHeight="1" x14ac:dyDescent="0.3">
      <c r="A21" s="18" t="str">
        <f>'Income Statement'!B20</f>
        <v>Administration</v>
      </c>
      <c r="B21" s="18">
        <f>'Income Statement'!P20</f>
        <v>-17600</v>
      </c>
      <c r="C21" s="18">
        <f>'Income Statement'!AC20</f>
        <v>-17600</v>
      </c>
      <c r="E21" s="18" t="s">
        <v>82</v>
      </c>
      <c r="F21" s="74">
        <f>'Cash-flow'!O20</f>
        <v>0</v>
      </c>
      <c r="G21" s="74">
        <f>'Cash-flow'!AB20</f>
        <v>0</v>
      </c>
    </row>
    <row r="22" spans="1:7" ht="15.75" customHeight="1" x14ac:dyDescent="0.3">
      <c r="A22" s="18" t="str">
        <f>'Income Statement'!B21</f>
        <v>Other costs</v>
      </c>
      <c r="B22" s="18">
        <f>'Income Statement'!P21</f>
        <v>-66000</v>
      </c>
      <c r="C22" s="18">
        <f>'Income Statement'!AC21</f>
        <v>-66000</v>
      </c>
      <c r="E22" s="35" t="s">
        <v>83</v>
      </c>
      <c r="F22" s="76">
        <f>'Cash-flow'!O21</f>
        <v>0</v>
      </c>
      <c r="G22" s="76">
        <f>'Cash-flow'!AB21</f>
        <v>0</v>
      </c>
    </row>
    <row r="23" spans="1:7" ht="15.75" customHeight="1" x14ac:dyDescent="0.3">
      <c r="A23" s="35" t="s">
        <v>45</v>
      </c>
      <c r="B23" s="35">
        <f>'Income Statement'!P22</f>
        <v>110500</v>
      </c>
      <c r="C23" s="35">
        <f>'Income Statement'!AC22</f>
        <v>174800</v>
      </c>
      <c r="E23" s="18"/>
      <c r="F23" s="74">
        <f>'Cash-flow'!O22</f>
        <v>0</v>
      </c>
      <c r="G23" s="74">
        <f>'Cash-flow'!AB22</f>
        <v>0</v>
      </c>
    </row>
    <row r="24" spans="1:7" ht="15.75" customHeight="1" x14ac:dyDescent="0.3">
      <c r="A24" s="33"/>
      <c r="B24" s="18"/>
      <c r="C24" s="18"/>
      <c r="E24" s="35" t="s">
        <v>84</v>
      </c>
      <c r="F24" s="76">
        <f>'Cash-flow'!O23</f>
        <v>202137.5</v>
      </c>
      <c r="G24" s="76">
        <f>'Cash-flow'!AB23</f>
        <v>170940</v>
      </c>
    </row>
    <row r="25" spans="1:7" ht="15.75" customHeight="1" x14ac:dyDescent="0.3">
      <c r="A25" s="29" t="s">
        <v>46</v>
      </c>
      <c r="B25" s="32">
        <f>'Income Statement'!P24</f>
        <v>0</v>
      </c>
      <c r="C25" s="32">
        <f>'Income Statement'!AC24</f>
        <v>0</v>
      </c>
      <c r="E25" s="18"/>
      <c r="F25" s="74">
        <f>'Cash-flow'!O24</f>
        <v>0</v>
      </c>
      <c r="G25" s="74">
        <f>'Cash-flow'!AB24</f>
        <v>0</v>
      </c>
    </row>
    <row r="26" spans="1:7" ht="15.75" customHeight="1" x14ac:dyDescent="0.3">
      <c r="A26" s="18" t="s">
        <v>46</v>
      </c>
      <c r="B26" s="18">
        <f>'Income Statement'!P25</f>
        <v>-1680</v>
      </c>
      <c r="C26" s="18">
        <f>'Income Statement'!AC25</f>
        <v>-3000</v>
      </c>
      <c r="E26" s="21" t="s">
        <v>146</v>
      </c>
      <c r="F26" s="75">
        <f>'Cash-flow'!O25</f>
        <v>207137.5</v>
      </c>
      <c r="G26" s="75">
        <f>'Cash-flow'!AB25</f>
        <v>378077.5</v>
      </c>
    </row>
    <row r="27" spans="1:7" ht="15.75" customHeight="1" x14ac:dyDescent="0.3">
      <c r="A27" s="35" t="s">
        <v>48</v>
      </c>
      <c r="B27" s="35">
        <f>'Income Statement'!P26</f>
        <v>108820</v>
      </c>
      <c r="C27" s="35">
        <f>'Income Statement'!AC26</f>
        <v>171800</v>
      </c>
    </row>
    <row r="28" spans="1:7" ht="15.75" customHeight="1" x14ac:dyDescent="0.3">
      <c r="A28" s="33"/>
      <c r="B28" s="18">
        <f>'Income Statement'!P27</f>
        <v>0</v>
      </c>
      <c r="C28" s="18">
        <f>'Income Statement'!AC27</f>
        <v>0</v>
      </c>
    </row>
    <row r="29" spans="1:7" ht="15.75" customHeight="1" x14ac:dyDescent="0.3">
      <c r="A29" s="29" t="s">
        <v>49</v>
      </c>
      <c r="B29" s="32">
        <f>'Income Statement'!P28</f>
        <v>0</v>
      </c>
      <c r="C29" s="32">
        <f>'Income Statement'!AC28</f>
        <v>0</v>
      </c>
    </row>
    <row r="30" spans="1:7" ht="15.75" customHeight="1" x14ac:dyDescent="0.3">
      <c r="A30" s="18" t="s">
        <v>50</v>
      </c>
      <c r="B30" s="18">
        <f>'Income Statement'!P29</f>
        <v>-23940.400000000001</v>
      </c>
      <c r="C30" s="18">
        <f>'Income Statement'!AC29</f>
        <v>-37796</v>
      </c>
    </row>
    <row r="31" spans="1:7" ht="15.75" customHeight="1" x14ac:dyDescent="0.3">
      <c r="A31" s="35" t="s">
        <v>51</v>
      </c>
      <c r="B31" s="35">
        <f>'Income Statement'!P30</f>
        <v>84879.6</v>
      </c>
      <c r="C31" s="35">
        <f>'Income Statement'!AC30</f>
        <v>134004</v>
      </c>
    </row>
    <row r="32" spans="1:7" ht="15.75" customHeight="1" x14ac:dyDescent="0.3"/>
    <row r="33" spans="1:1" ht="15.75" customHeight="1" x14ac:dyDescent="0.3"/>
    <row r="34" spans="1:1" ht="15" customHeight="1" x14ac:dyDescent="0.3">
      <c r="A34" s="16" t="s">
        <v>28</v>
      </c>
    </row>
    <row r="35" spans="1:1" ht="15.75" customHeight="1" x14ac:dyDescent="0.3"/>
    <row r="36" spans="1:1" ht="15.75" customHeight="1" x14ac:dyDescent="0.3"/>
    <row r="37" spans="1:1" ht="15.75" customHeight="1" x14ac:dyDescent="0.3"/>
    <row r="38" spans="1:1" ht="15.75" customHeight="1" x14ac:dyDescent="0.3"/>
    <row r="39" spans="1:1" ht="15.75" customHeight="1" x14ac:dyDescent="0.3"/>
    <row r="40" spans="1:1" ht="15.75" customHeight="1" x14ac:dyDescent="0.3"/>
    <row r="41" spans="1:1" ht="15.75" customHeight="1" x14ac:dyDescent="0.3"/>
    <row r="42" spans="1:1" ht="15.75" customHeight="1" x14ac:dyDescent="0.3"/>
    <row r="43" spans="1:1" ht="15.75" customHeight="1" x14ac:dyDescent="0.3"/>
    <row r="44" spans="1:1" ht="15.75" customHeight="1" x14ac:dyDescent="0.3"/>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0"/>
  <sheetViews>
    <sheetView workbookViewId="0"/>
  </sheetViews>
  <sheetFormatPr defaultColWidth="14.3984375" defaultRowHeight="15" customHeight="1" x14ac:dyDescent="0.3"/>
  <cols>
    <col min="1" max="1" width="6.296875" customWidth="1"/>
    <col min="2" max="2" width="38.296875" customWidth="1"/>
    <col min="3" max="3" width="12.69921875" customWidth="1"/>
    <col min="4" max="14" width="16.3984375" customWidth="1"/>
    <col min="15" max="27" width="16.8984375" customWidth="1"/>
  </cols>
  <sheetData>
    <row r="1" spans="1:27" ht="14.25" customHeight="1" x14ac:dyDescent="0.3">
      <c r="A1" s="18"/>
      <c r="B1" s="18"/>
      <c r="C1" s="18"/>
      <c r="D1" s="18"/>
      <c r="E1" s="18"/>
      <c r="F1" s="18"/>
      <c r="G1" s="18"/>
      <c r="H1" s="18"/>
      <c r="I1" s="18"/>
      <c r="J1" s="18"/>
      <c r="K1" s="18"/>
      <c r="L1" s="18"/>
      <c r="M1" s="18"/>
      <c r="N1" s="18"/>
      <c r="O1" s="18"/>
      <c r="P1" s="18"/>
      <c r="Q1" s="18"/>
      <c r="R1" s="18"/>
      <c r="S1" s="18"/>
      <c r="T1" s="18"/>
      <c r="U1" s="18"/>
      <c r="V1" s="18"/>
      <c r="W1" s="18"/>
      <c r="X1" s="18"/>
      <c r="Y1" s="18"/>
      <c r="Z1" s="18"/>
      <c r="AA1" s="18"/>
    </row>
    <row r="2" spans="1:27" ht="14.25" customHeight="1" x14ac:dyDescent="0.4">
      <c r="A2" s="87" t="s">
        <v>173</v>
      </c>
      <c r="B2" s="88"/>
      <c r="C2" s="88"/>
      <c r="D2" s="88"/>
      <c r="E2" s="88"/>
      <c r="F2" s="88"/>
      <c r="G2" s="88"/>
      <c r="H2" s="88"/>
      <c r="I2" s="88"/>
      <c r="J2" s="88"/>
      <c r="K2" s="88"/>
      <c r="L2" s="88"/>
      <c r="M2" s="88"/>
      <c r="N2" s="88"/>
      <c r="O2" s="89"/>
      <c r="P2" s="18"/>
      <c r="Q2" s="18"/>
      <c r="R2" s="18"/>
      <c r="S2" s="18"/>
      <c r="T2" s="18"/>
      <c r="U2" s="18"/>
      <c r="V2" s="18"/>
      <c r="W2" s="18"/>
      <c r="X2" s="18"/>
      <c r="Y2" s="18"/>
      <c r="Z2" s="18"/>
      <c r="AA2" s="18"/>
    </row>
    <row r="3" spans="1:27" ht="18.75" customHeight="1" x14ac:dyDescent="0.3">
      <c r="A3" s="90" t="s">
        <v>147</v>
      </c>
      <c r="B3" s="85"/>
      <c r="C3" s="85"/>
      <c r="D3" s="85"/>
      <c r="E3" s="85"/>
      <c r="F3" s="85"/>
      <c r="G3" s="85"/>
      <c r="H3" s="85"/>
      <c r="I3" s="85"/>
      <c r="J3" s="85"/>
      <c r="K3" s="85"/>
      <c r="L3" s="85"/>
      <c r="M3" s="85"/>
      <c r="N3" s="85"/>
      <c r="O3" s="85"/>
      <c r="P3" s="77"/>
      <c r="Q3" s="18"/>
      <c r="R3" s="18"/>
      <c r="S3" s="18"/>
      <c r="T3" s="18"/>
      <c r="U3" s="18"/>
      <c r="V3" s="18"/>
      <c r="W3" s="18"/>
      <c r="X3" s="18"/>
      <c r="Y3" s="18"/>
      <c r="Z3" s="18"/>
      <c r="AA3" s="18"/>
    </row>
    <row r="4" spans="1:27" ht="14.25" customHeight="1" x14ac:dyDescent="0.3">
      <c r="A4" s="78" t="s">
        <v>33</v>
      </c>
      <c r="B4" s="78"/>
      <c r="C4" s="79" t="str">
        <f>'Income Statement'!C4</f>
        <v>Primo</v>
      </c>
      <c r="D4" s="80">
        <f>'Income Statement'!D4</f>
        <v>44562</v>
      </c>
      <c r="E4" s="80">
        <f>'Income Statement'!E4</f>
        <v>44593</v>
      </c>
      <c r="F4" s="80">
        <f>'Income Statement'!F4</f>
        <v>44621</v>
      </c>
      <c r="G4" s="80">
        <f>'Income Statement'!G4</f>
        <v>44652</v>
      </c>
      <c r="H4" s="80">
        <f>'Income Statement'!H4</f>
        <v>44682</v>
      </c>
      <c r="I4" s="80">
        <f>'Income Statement'!I4</f>
        <v>44713</v>
      </c>
      <c r="J4" s="80">
        <f>'Income Statement'!J4</f>
        <v>44743</v>
      </c>
      <c r="K4" s="80">
        <f>'Income Statement'!K4</f>
        <v>44774</v>
      </c>
      <c r="L4" s="80">
        <f>'Income Statement'!L4</f>
        <v>44805</v>
      </c>
      <c r="M4" s="80">
        <f>'Income Statement'!M4</f>
        <v>44835</v>
      </c>
      <c r="N4" s="80">
        <f>'Income Statement'!N4</f>
        <v>44866</v>
      </c>
      <c r="O4" s="80">
        <f>'Income Statement'!O4</f>
        <v>44896</v>
      </c>
      <c r="P4" s="67">
        <v>44927</v>
      </c>
      <c r="Q4" s="81">
        <v>44958</v>
      </c>
      <c r="R4" s="81">
        <v>44986</v>
      </c>
      <c r="S4" s="81">
        <v>45017</v>
      </c>
      <c r="T4" s="81">
        <v>45047</v>
      </c>
      <c r="U4" s="81">
        <v>45078</v>
      </c>
      <c r="V4" s="81">
        <v>45108</v>
      </c>
      <c r="W4" s="81">
        <v>45139</v>
      </c>
      <c r="X4" s="81">
        <v>45170</v>
      </c>
      <c r="Y4" s="81">
        <v>45200</v>
      </c>
      <c r="Z4" s="81">
        <v>45231</v>
      </c>
      <c r="AA4" s="81">
        <v>45261</v>
      </c>
    </row>
    <row r="5" spans="1:27" ht="14.25" customHeight="1" x14ac:dyDescent="0.3">
      <c r="A5" s="18"/>
      <c r="B5" s="18"/>
      <c r="C5" s="27"/>
      <c r="D5" s="27"/>
      <c r="E5" s="27"/>
      <c r="F5" s="27"/>
      <c r="G5" s="27"/>
      <c r="H5" s="27"/>
      <c r="I5" s="27"/>
      <c r="J5" s="27"/>
      <c r="K5" s="27"/>
      <c r="L5" s="27"/>
      <c r="M5" s="27"/>
      <c r="N5" s="27"/>
      <c r="O5" s="27"/>
      <c r="P5" s="27"/>
      <c r="Q5" s="18"/>
      <c r="R5" s="18"/>
      <c r="S5" s="18"/>
      <c r="T5" s="18"/>
      <c r="U5" s="18"/>
      <c r="V5" s="18"/>
      <c r="W5" s="18"/>
      <c r="X5" s="18"/>
      <c r="Y5" s="18"/>
      <c r="Z5" s="18"/>
      <c r="AA5" s="18"/>
    </row>
    <row r="6" spans="1:27" ht="14.25" customHeight="1" x14ac:dyDescent="0.3">
      <c r="A6" s="18"/>
      <c r="B6" s="18" t="s">
        <v>148</v>
      </c>
      <c r="C6" s="39">
        <v>0</v>
      </c>
      <c r="D6" s="39">
        <v>0</v>
      </c>
      <c r="E6" s="39">
        <f t="shared" ref="E6:AA6" si="0">+D6</f>
        <v>0</v>
      </c>
      <c r="F6" s="39">
        <f t="shared" si="0"/>
        <v>0</v>
      </c>
      <c r="G6" s="39">
        <f t="shared" si="0"/>
        <v>0</v>
      </c>
      <c r="H6" s="39">
        <f t="shared" si="0"/>
        <v>0</v>
      </c>
      <c r="I6" s="39">
        <f t="shared" si="0"/>
        <v>0</v>
      </c>
      <c r="J6" s="39">
        <f t="shared" si="0"/>
        <v>0</v>
      </c>
      <c r="K6" s="39">
        <f t="shared" si="0"/>
        <v>0</v>
      </c>
      <c r="L6" s="39">
        <f t="shared" si="0"/>
        <v>0</v>
      </c>
      <c r="M6" s="39">
        <f t="shared" si="0"/>
        <v>0</v>
      </c>
      <c r="N6" s="39">
        <f t="shared" si="0"/>
        <v>0</v>
      </c>
      <c r="O6" s="39">
        <f t="shared" si="0"/>
        <v>0</v>
      </c>
      <c r="P6" s="39">
        <f t="shared" si="0"/>
        <v>0</v>
      </c>
      <c r="Q6" s="39">
        <f t="shared" si="0"/>
        <v>0</v>
      </c>
      <c r="R6" s="39">
        <f t="shared" si="0"/>
        <v>0</v>
      </c>
      <c r="S6" s="39">
        <f t="shared" si="0"/>
        <v>0</v>
      </c>
      <c r="T6" s="39">
        <f t="shared" si="0"/>
        <v>0</v>
      </c>
      <c r="U6" s="39">
        <f t="shared" si="0"/>
        <v>0</v>
      </c>
      <c r="V6" s="39">
        <f t="shared" si="0"/>
        <v>0</v>
      </c>
      <c r="W6" s="39">
        <f t="shared" si="0"/>
        <v>0</v>
      </c>
      <c r="X6" s="39">
        <f t="shared" si="0"/>
        <v>0</v>
      </c>
      <c r="Y6" s="39">
        <f t="shared" si="0"/>
        <v>0</v>
      </c>
      <c r="Z6" s="39">
        <f t="shared" si="0"/>
        <v>0</v>
      </c>
      <c r="AA6" s="39">
        <f t="shared" si="0"/>
        <v>0</v>
      </c>
    </row>
    <row r="7" spans="1:27" ht="14.25" customHeight="1" x14ac:dyDescent="0.3">
      <c r="A7" s="18"/>
      <c r="B7" s="18" t="s">
        <v>149</v>
      </c>
      <c r="C7" s="39">
        <v>0</v>
      </c>
      <c r="D7" s="39">
        <v>0</v>
      </c>
      <c r="E7" s="39">
        <v>0</v>
      </c>
      <c r="F7" s="39">
        <v>0</v>
      </c>
      <c r="G7" s="39">
        <v>0</v>
      </c>
      <c r="H7" s="39">
        <v>0</v>
      </c>
      <c r="I7" s="39">
        <v>0</v>
      </c>
      <c r="J7" s="39">
        <v>0</v>
      </c>
      <c r="K7" s="39">
        <v>0</v>
      </c>
      <c r="L7" s="39">
        <v>0</v>
      </c>
      <c r="M7" s="39">
        <v>0</v>
      </c>
      <c r="N7" s="39">
        <v>0</v>
      </c>
      <c r="O7" s="39">
        <v>0</v>
      </c>
      <c r="P7" s="39">
        <v>0</v>
      </c>
      <c r="Q7" s="39">
        <v>0</v>
      </c>
      <c r="R7" s="39">
        <v>0</v>
      </c>
      <c r="S7" s="39">
        <v>0</v>
      </c>
      <c r="T7" s="39">
        <v>0</v>
      </c>
      <c r="U7" s="39">
        <v>0</v>
      </c>
      <c r="V7" s="39">
        <v>0</v>
      </c>
      <c r="W7" s="39">
        <v>0</v>
      </c>
      <c r="X7" s="39">
        <v>0</v>
      </c>
      <c r="Y7" s="39">
        <v>0</v>
      </c>
      <c r="Z7" s="39">
        <v>0</v>
      </c>
      <c r="AA7" s="39">
        <v>0</v>
      </c>
    </row>
    <row r="8" spans="1:27" ht="14.25" customHeight="1" x14ac:dyDescent="0.3">
      <c r="A8" s="18"/>
      <c r="B8" s="18" t="s">
        <v>150</v>
      </c>
      <c r="C8" s="39">
        <v>0</v>
      </c>
      <c r="D8" s="39">
        <f t="shared" ref="D8:AA8" si="1">C8</f>
        <v>0</v>
      </c>
      <c r="E8" s="39">
        <f t="shared" si="1"/>
        <v>0</v>
      </c>
      <c r="F8" s="39">
        <f t="shared" si="1"/>
        <v>0</v>
      </c>
      <c r="G8" s="39">
        <f t="shared" si="1"/>
        <v>0</v>
      </c>
      <c r="H8" s="39">
        <f t="shared" si="1"/>
        <v>0</v>
      </c>
      <c r="I8" s="39">
        <f t="shared" si="1"/>
        <v>0</v>
      </c>
      <c r="J8" s="39">
        <f t="shared" si="1"/>
        <v>0</v>
      </c>
      <c r="K8" s="39">
        <f t="shared" si="1"/>
        <v>0</v>
      </c>
      <c r="L8" s="39">
        <f t="shared" si="1"/>
        <v>0</v>
      </c>
      <c r="M8" s="39">
        <f t="shared" si="1"/>
        <v>0</v>
      </c>
      <c r="N8" s="39">
        <f t="shared" si="1"/>
        <v>0</v>
      </c>
      <c r="O8" s="39">
        <f t="shared" si="1"/>
        <v>0</v>
      </c>
      <c r="P8" s="39">
        <f t="shared" si="1"/>
        <v>0</v>
      </c>
      <c r="Q8" s="39">
        <f t="shared" si="1"/>
        <v>0</v>
      </c>
      <c r="R8" s="39">
        <f t="shared" si="1"/>
        <v>0</v>
      </c>
      <c r="S8" s="39">
        <f t="shared" si="1"/>
        <v>0</v>
      </c>
      <c r="T8" s="39">
        <f t="shared" si="1"/>
        <v>0</v>
      </c>
      <c r="U8" s="39">
        <f t="shared" si="1"/>
        <v>0</v>
      </c>
      <c r="V8" s="39">
        <f t="shared" si="1"/>
        <v>0</v>
      </c>
      <c r="W8" s="39">
        <f t="shared" si="1"/>
        <v>0</v>
      </c>
      <c r="X8" s="39">
        <f t="shared" si="1"/>
        <v>0</v>
      </c>
      <c r="Y8" s="39">
        <f t="shared" si="1"/>
        <v>0</v>
      </c>
      <c r="Z8" s="39">
        <f t="shared" si="1"/>
        <v>0</v>
      </c>
      <c r="AA8" s="39">
        <f t="shared" si="1"/>
        <v>0</v>
      </c>
    </row>
    <row r="9" spans="1:27" ht="14.25" customHeight="1" x14ac:dyDescent="0.3">
      <c r="A9" s="18"/>
      <c r="B9" s="18" t="s">
        <v>151</v>
      </c>
      <c r="C9" s="39">
        <v>0</v>
      </c>
      <c r="D9" s="18">
        <f>C9+'Income Statement'!D30</f>
        <v>2503.8000000000002</v>
      </c>
      <c r="E9" s="18">
        <f>D9+'Income Statement'!E30</f>
        <v>5787.6</v>
      </c>
      <c r="F9" s="18">
        <f>E9+'Income Statement'!F30</f>
        <v>9851.4000000000015</v>
      </c>
      <c r="G9" s="18">
        <f>F9+'Income Statement'!G30</f>
        <v>14695.2</v>
      </c>
      <c r="H9" s="18">
        <f>G9+'Income Statement'!H30</f>
        <v>16419</v>
      </c>
      <c r="I9" s="18">
        <f>H9+'Income Statement'!I30</f>
        <v>26722.799999999999</v>
      </c>
      <c r="J9" s="18">
        <f>I9+'Income Statement'!J30</f>
        <v>37806.6</v>
      </c>
      <c r="K9" s="18">
        <f>J9+'Income Statement'!K30</f>
        <v>45770.400000000001</v>
      </c>
      <c r="L9" s="18">
        <f>K9+'Income Statement'!L30</f>
        <v>54514.2</v>
      </c>
      <c r="M9" s="18">
        <f>L9+'Income Statement'!M30</f>
        <v>64038</v>
      </c>
      <c r="N9" s="18">
        <f>M9+'Income Statement'!N30</f>
        <v>74341.8</v>
      </c>
      <c r="O9" s="18">
        <f>N9+'Income Statement'!O30</f>
        <v>84879.6</v>
      </c>
      <c r="P9" s="18">
        <f>O9+'Income Statement'!Q30</f>
        <v>91431.6</v>
      </c>
      <c r="Q9" s="18">
        <f>P9+'Income Statement'!R30</f>
        <v>98763.6</v>
      </c>
      <c r="R9" s="18">
        <f>Q9+'Income Statement'!S30</f>
        <v>106875.6</v>
      </c>
      <c r="S9" s="18">
        <f>R9+'Income Statement'!T30</f>
        <v>115767.6</v>
      </c>
      <c r="T9" s="18">
        <f>S9+'Income Statement'!U30</f>
        <v>121539.6</v>
      </c>
      <c r="U9" s="18">
        <f>T9+'Income Statement'!V30</f>
        <v>135891.6</v>
      </c>
      <c r="V9" s="18">
        <f>U9+'Income Statement'!W30</f>
        <v>151023.6</v>
      </c>
      <c r="W9" s="18">
        <f>V9+'Income Statement'!X30</f>
        <v>163035.6</v>
      </c>
      <c r="X9" s="18">
        <f>W9+'Income Statement'!Y30</f>
        <v>175827.6</v>
      </c>
      <c r="Y9" s="18">
        <f>X9+'Income Statement'!Z30</f>
        <v>189399.6</v>
      </c>
      <c r="Z9" s="18">
        <f>Y9+'Income Statement'!AA30</f>
        <v>203751.6</v>
      </c>
      <c r="AA9" s="18">
        <f>Z9+'Income Statement'!AB30</f>
        <v>218883.6</v>
      </c>
    </row>
    <row r="10" spans="1:27" ht="14.25" customHeight="1" x14ac:dyDescent="0.3">
      <c r="A10" s="18"/>
      <c r="B10" s="82" t="s">
        <v>152</v>
      </c>
      <c r="C10" s="83">
        <f t="shared" ref="C10:AA10" si="2">SUM(C6:C9)</f>
        <v>0</v>
      </c>
      <c r="D10" s="83">
        <f t="shared" si="2"/>
        <v>2503.8000000000002</v>
      </c>
      <c r="E10" s="83">
        <f t="shared" si="2"/>
        <v>5787.6</v>
      </c>
      <c r="F10" s="83">
        <f t="shared" si="2"/>
        <v>9851.4000000000015</v>
      </c>
      <c r="G10" s="83">
        <f t="shared" si="2"/>
        <v>14695.2</v>
      </c>
      <c r="H10" s="83">
        <f t="shared" si="2"/>
        <v>16419</v>
      </c>
      <c r="I10" s="83">
        <f t="shared" si="2"/>
        <v>26722.799999999999</v>
      </c>
      <c r="J10" s="83">
        <f t="shared" si="2"/>
        <v>37806.6</v>
      </c>
      <c r="K10" s="83">
        <f t="shared" si="2"/>
        <v>45770.400000000001</v>
      </c>
      <c r="L10" s="83">
        <f t="shared" si="2"/>
        <v>54514.2</v>
      </c>
      <c r="M10" s="83">
        <f t="shared" si="2"/>
        <v>64038</v>
      </c>
      <c r="N10" s="83">
        <f t="shared" si="2"/>
        <v>74341.8</v>
      </c>
      <c r="O10" s="83">
        <f t="shared" si="2"/>
        <v>84879.6</v>
      </c>
      <c r="P10" s="83">
        <f t="shared" si="2"/>
        <v>91431.6</v>
      </c>
      <c r="Q10" s="83">
        <f t="shared" si="2"/>
        <v>98763.6</v>
      </c>
      <c r="R10" s="83">
        <f t="shared" si="2"/>
        <v>106875.6</v>
      </c>
      <c r="S10" s="83">
        <f t="shared" si="2"/>
        <v>115767.6</v>
      </c>
      <c r="T10" s="83">
        <f t="shared" si="2"/>
        <v>121539.6</v>
      </c>
      <c r="U10" s="83">
        <f t="shared" si="2"/>
        <v>135891.6</v>
      </c>
      <c r="V10" s="83">
        <f t="shared" si="2"/>
        <v>151023.6</v>
      </c>
      <c r="W10" s="83">
        <f t="shared" si="2"/>
        <v>163035.6</v>
      </c>
      <c r="X10" s="83">
        <f t="shared" si="2"/>
        <v>175827.6</v>
      </c>
      <c r="Y10" s="83">
        <f t="shared" si="2"/>
        <v>189399.6</v>
      </c>
      <c r="Z10" s="83">
        <f t="shared" si="2"/>
        <v>203751.6</v>
      </c>
      <c r="AA10" s="83">
        <f t="shared" si="2"/>
        <v>218883.6</v>
      </c>
    </row>
    <row r="11" spans="1:27" ht="14.25" customHeight="1" x14ac:dyDescent="0.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ht="14.25" hidden="1" customHeight="1" x14ac:dyDescent="0.3">
      <c r="A12" s="18"/>
      <c r="B12" s="18" t="s">
        <v>153</v>
      </c>
      <c r="C12" s="39">
        <v>0</v>
      </c>
      <c r="D12" s="18">
        <f t="shared" ref="D12:AA12" si="3">C12</f>
        <v>0</v>
      </c>
      <c r="E12" s="18">
        <f t="shared" si="3"/>
        <v>0</v>
      </c>
      <c r="F12" s="18">
        <f t="shared" si="3"/>
        <v>0</v>
      </c>
      <c r="G12" s="18">
        <f t="shared" si="3"/>
        <v>0</v>
      </c>
      <c r="H12" s="18">
        <f t="shared" si="3"/>
        <v>0</v>
      </c>
      <c r="I12" s="18">
        <f t="shared" si="3"/>
        <v>0</v>
      </c>
      <c r="J12" s="18">
        <f t="shared" si="3"/>
        <v>0</v>
      </c>
      <c r="K12" s="18">
        <f t="shared" si="3"/>
        <v>0</v>
      </c>
      <c r="L12" s="18">
        <f t="shared" si="3"/>
        <v>0</v>
      </c>
      <c r="M12" s="18">
        <f t="shared" si="3"/>
        <v>0</v>
      </c>
      <c r="N12" s="18">
        <f t="shared" si="3"/>
        <v>0</v>
      </c>
      <c r="O12" s="18">
        <f t="shared" si="3"/>
        <v>0</v>
      </c>
      <c r="P12" s="18">
        <f t="shared" si="3"/>
        <v>0</v>
      </c>
      <c r="Q12" s="18">
        <f t="shared" si="3"/>
        <v>0</v>
      </c>
      <c r="R12" s="18">
        <f t="shared" si="3"/>
        <v>0</v>
      </c>
      <c r="S12" s="18">
        <f t="shared" si="3"/>
        <v>0</v>
      </c>
      <c r="T12" s="18">
        <f t="shared" si="3"/>
        <v>0</v>
      </c>
      <c r="U12" s="18">
        <f t="shared" si="3"/>
        <v>0</v>
      </c>
      <c r="V12" s="18">
        <f t="shared" si="3"/>
        <v>0</v>
      </c>
      <c r="W12" s="18">
        <f t="shared" si="3"/>
        <v>0</v>
      </c>
      <c r="X12" s="18">
        <f t="shared" si="3"/>
        <v>0</v>
      </c>
      <c r="Y12" s="18">
        <f t="shared" si="3"/>
        <v>0</v>
      </c>
      <c r="Z12" s="18">
        <f t="shared" si="3"/>
        <v>0</v>
      </c>
      <c r="AA12" s="18">
        <f t="shared" si="3"/>
        <v>0</v>
      </c>
    </row>
    <row r="13" spans="1:27" ht="14.25" hidden="1" customHeight="1" x14ac:dyDescent="0.3">
      <c r="A13" s="18"/>
      <c r="B13" s="18"/>
      <c r="C13" s="39"/>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ht="14.25" hidden="1" customHeight="1" x14ac:dyDescent="0.3">
      <c r="A14" s="18"/>
      <c r="B14" s="18"/>
      <c r="C14" s="39"/>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ht="14.25" hidden="1" customHeight="1" x14ac:dyDescent="0.3">
      <c r="A15" s="18"/>
      <c r="B15" s="18"/>
      <c r="C15" s="39"/>
      <c r="D15" s="18"/>
      <c r="E15" s="18"/>
      <c r="F15" s="18"/>
      <c r="G15" s="18"/>
      <c r="H15" s="18"/>
      <c r="I15" s="18"/>
      <c r="J15" s="18"/>
      <c r="K15" s="18"/>
      <c r="L15" s="18"/>
      <c r="M15" s="18"/>
      <c r="N15" s="18"/>
      <c r="O15" s="18"/>
      <c r="P15" s="18"/>
      <c r="Q15" s="18"/>
      <c r="R15" s="18"/>
      <c r="S15" s="18"/>
      <c r="T15" s="18"/>
      <c r="U15" s="18"/>
      <c r="V15" s="18"/>
      <c r="W15" s="18"/>
      <c r="X15" s="18"/>
      <c r="Y15" s="18"/>
      <c r="Z15" s="18"/>
      <c r="AA15" s="18"/>
    </row>
    <row r="16" spans="1:27" ht="14.25" hidden="1" customHeight="1" x14ac:dyDescent="0.3">
      <c r="A16" s="18"/>
      <c r="B16" s="18"/>
      <c r="C16" s="39"/>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ht="14.25" hidden="1" customHeight="1" x14ac:dyDescent="0.3">
      <c r="A17" s="18"/>
      <c r="B17" s="18"/>
      <c r="C17" s="39"/>
      <c r="D17" s="18"/>
      <c r="E17" s="18"/>
      <c r="F17" s="18"/>
      <c r="G17" s="18"/>
      <c r="H17" s="18"/>
      <c r="I17" s="18"/>
      <c r="J17" s="18"/>
      <c r="K17" s="18"/>
      <c r="L17" s="18"/>
      <c r="M17" s="18"/>
      <c r="N17" s="18"/>
      <c r="O17" s="18"/>
      <c r="P17" s="18"/>
      <c r="Q17" s="18"/>
      <c r="R17" s="18"/>
      <c r="S17" s="18"/>
      <c r="T17" s="18"/>
      <c r="U17" s="18"/>
      <c r="V17" s="18"/>
      <c r="W17" s="18"/>
      <c r="X17" s="18"/>
      <c r="Y17" s="18"/>
      <c r="Z17" s="18"/>
      <c r="AA17" s="18"/>
    </row>
    <row r="18" spans="1:27" ht="14.25" hidden="1" customHeight="1" x14ac:dyDescent="0.3">
      <c r="A18" s="18"/>
      <c r="B18" s="18"/>
      <c r="C18" s="39"/>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ht="14.25" hidden="1" customHeight="1" x14ac:dyDescent="0.3">
      <c r="A19" s="18"/>
      <c r="B19" s="18"/>
      <c r="C19" s="39"/>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ht="14.25" hidden="1" customHeight="1" x14ac:dyDescent="0.3">
      <c r="A20" s="18"/>
      <c r="B20" s="18"/>
      <c r="C20" s="39"/>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ht="14.25" hidden="1" customHeight="1" x14ac:dyDescent="0.3">
      <c r="A21" s="18"/>
      <c r="B21" s="18"/>
      <c r="C21" s="39"/>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ht="14.25" hidden="1" customHeight="1" x14ac:dyDescent="0.3">
      <c r="A22" s="18"/>
      <c r="B22" s="18"/>
      <c r="C22" s="39"/>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ht="14.25" hidden="1" customHeight="1" x14ac:dyDescent="0.3">
      <c r="A23" s="18"/>
      <c r="B23" s="18"/>
      <c r="C23" s="39"/>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1:27" ht="14.25" hidden="1" customHeight="1" x14ac:dyDescent="0.3">
      <c r="A24" s="18"/>
      <c r="B24" s="18"/>
      <c r="C24" s="39"/>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ht="14.25" hidden="1" customHeight="1" x14ac:dyDescent="0.3">
      <c r="A25" s="18"/>
      <c r="B25" s="18"/>
      <c r="C25" s="39"/>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ht="14.25" hidden="1" customHeight="1" x14ac:dyDescent="0.3">
      <c r="A26" s="18"/>
      <c r="B26" s="18"/>
      <c r="C26" s="39"/>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ht="14.25" hidden="1" customHeight="1" x14ac:dyDescent="0.3">
      <c r="A27" s="18"/>
      <c r="B27" s="18"/>
      <c r="C27" s="39"/>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1:27" ht="14.25" hidden="1" customHeight="1" x14ac:dyDescent="0.3">
      <c r="A28" s="18"/>
      <c r="B28" s="18"/>
      <c r="C28" s="39"/>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ht="14.25" hidden="1" customHeight="1" x14ac:dyDescent="0.3">
      <c r="A29" s="18"/>
      <c r="B29" s="82" t="s">
        <v>154</v>
      </c>
      <c r="C29" s="83">
        <f t="shared" ref="C29:AA29" si="4">SUM(C12)</f>
        <v>0</v>
      </c>
      <c r="D29" s="83">
        <f t="shared" si="4"/>
        <v>0</v>
      </c>
      <c r="E29" s="83">
        <f t="shared" si="4"/>
        <v>0</v>
      </c>
      <c r="F29" s="83">
        <f t="shared" si="4"/>
        <v>0</v>
      </c>
      <c r="G29" s="83">
        <f t="shared" si="4"/>
        <v>0</v>
      </c>
      <c r="H29" s="83">
        <f t="shared" si="4"/>
        <v>0</v>
      </c>
      <c r="I29" s="83">
        <f t="shared" si="4"/>
        <v>0</v>
      </c>
      <c r="J29" s="83">
        <f t="shared" si="4"/>
        <v>0</v>
      </c>
      <c r="K29" s="83">
        <f t="shared" si="4"/>
        <v>0</v>
      </c>
      <c r="L29" s="83">
        <f t="shared" si="4"/>
        <v>0</v>
      </c>
      <c r="M29" s="83">
        <f t="shared" si="4"/>
        <v>0</v>
      </c>
      <c r="N29" s="83">
        <f t="shared" si="4"/>
        <v>0</v>
      </c>
      <c r="O29" s="83">
        <f t="shared" si="4"/>
        <v>0</v>
      </c>
      <c r="P29" s="83">
        <f t="shared" si="4"/>
        <v>0</v>
      </c>
      <c r="Q29" s="83">
        <f t="shared" si="4"/>
        <v>0</v>
      </c>
      <c r="R29" s="83">
        <f t="shared" si="4"/>
        <v>0</v>
      </c>
      <c r="S29" s="83">
        <f t="shared" si="4"/>
        <v>0</v>
      </c>
      <c r="T29" s="83">
        <f t="shared" si="4"/>
        <v>0</v>
      </c>
      <c r="U29" s="83">
        <f t="shared" si="4"/>
        <v>0</v>
      </c>
      <c r="V29" s="83">
        <f t="shared" si="4"/>
        <v>0</v>
      </c>
      <c r="W29" s="83">
        <f t="shared" si="4"/>
        <v>0</v>
      </c>
      <c r="X29" s="83">
        <f t="shared" si="4"/>
        <v>0</v>
      </c>
      <c r="Y29" s="83">
        <f t="shared" si="4"/>
        <v>0</v>
      </c>
      <c r="Z29" s="83">
        <f t="shared" si="4"/>
        <v>0</v>
      </c>
      <c r="AA29" s="83">
        <f t="shared" si="4"/>
        <v>0</v>
      </c>
    </row>
    <row r="30" spans="1:27" ht="14.25" customHeight="1" x14ac:dyDescent="0.3">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ht="14.25" customHeight="1" x14ac:dyDescent="0.3">
      <c r="A31" s="18"/>
      <c r="B31" s="33" t="s">
        <v>155</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ht="14.25" hidden="1" customHeight="1" x14ac:dyDescent="0.3">
      <c r="A32" s="18"/>
      <c r="B32" s="18" t="s">
        <v>156</v>
      </c>
      <c r="C32" s="39">
        <v>0</v>
      </c>
      <c r="D32" s="39">
        <f t="shared" ref="D32:AA32" si="5">C32</f>
        <v>0</v>
      </c>
      <c r="E32" s="39">
        <f t="shared" si="5"/>
        <v>0</v>
      </c>
      <c r="F32" s="39">
        <f t="shared" si="5"/>
        <v>0</v>
      </c>
      <c r="G32" s="39">
        <f t="shared" si="5"/>
        <v>0</v>
      </c>
      <c r="H32" s="39">
        <f t="shared" si="5"/>
        <v>0</v>
      </c>
      <c r="I32" s="39">
        <f t="shared" si="5"/>
        <v>0</v>
      </c>
      <c r="J32" s="39">
        <f t="shared" si="5"/>
        <v>0</v>
      </c>
      <c r="K32" s="39">
        <f t="shared" si="5"/>
        <v>0</v>
      </c>
      <c r="L32" s="39">
        <f t="shared" si="5"/>
        <v>0</v>
      </c>
      <c r="M32" s="39">
        <f t="shared" si="5"/>
        <v>0</v>
      </c>
      <c r="N32" s="39">
        <f t="shared" si="5"/>
        <v>0</v>
      </c>
      <c r="O32" s="39">
        <f t="shared" si="5"/>
        <v>0</v>
      </c>
      <c r="P32" s="39">
        <f t="shared" si="5"/>
        <v>0</v>
      </c>
      <c r="Q32" s="39">
        <f t="shared" si="5"/>
        <v>0</v>
      </c>
      <c r="R32" s="39">
        <f t="shared" si="5"/>
        <v>0</v>
      </c>
      <c r="S32" s="39">
        <f t="shared" si="5"/>
        <v>0</v>
      </c>
      <c r="T32" s="39">
        <f t="shared" si="5"/>
        <v>0</v>
      </c>
      <c r="U32" s="39">
        <f t="shared" si="5"/>
        <v>0</v>
      </c>
      <c r="V32" s="39">
        <f t="shared" si="5"/>
        <v>0</v>
      </c>
      <c r="W32" s="39">
        <f t="shared" si="5"/>
        <v>0</v>
      </c>
      <c r="X32" s="39">
        <f t="shared" si="5"/>
        <v>0</v>
      </c>
      <c r="Y32" s="39">
        <f t="shared" si="5"/>
        <v>0</v>
      </c>
      <c r="Z32" s="39">
        <f t="shared" si="5"/>
        <v>0</v>
      </c>
      <c r="AA32" s="39">
        <f t="shared" si="5"/>
        <v>0</v>
      </c>
    </row>
    <row r="33" spans="1:27" ht="14.25" customHeight="1" x14ac:dyDescent="0.3">
      <c r="A33" s="18"/>
      <c r="B33" s="18" t="s">
        <v>157</v>
      </c>
      <c r="C33" s="39">
        <v>0</v>
      </c>
      <c r="D33" s="39">
        <f>C33</f>
        <v>0</v>
      </c>
      <c r="E33" s="39">
        <v>0</v>
      </c>
      <c r="F33" s="39">
        <v>0</v>
      </c>
      <c r="G33" s="39">
        <v>0</v>
      </c>
      <c r="H33" s="39">
        <v>0</v>
      </c>
      <c r="I33" s="39">
        <v>0</v>
      </c>
      <c r="J33" s="39">
        <v>0</v>
      </c>
      <c r="K33" s="39">
        <v>0</v>
      </c>
      <c r="L33" s="39">
        <v>0</v>
      </c>
      <c r="M33" s="39">
        <v>0</v>
      </c>
      <c r="N33" s="39">
        <v>0</v>
      </c>
      <c r="O33" s="39">
        <v>0</v>
      </c>
      <c r="P33" s="39">
        <v>0</v>
      </c>
      <c r="Q33" s="39">
        <v>0</v>
      </c>
      <c r="R33" s="39">
        <v>0</v>
      </c>
      <c r="S33" s="39">
        <v>0</v>
      </c>
      <c r="T33" s="39">
        <v>0</v>
      </c>
      <c r="U33" s="39">
        <v>0</v>
      </c>
      <c r="V33" s="39">
        <v>0</v>
      </c>
      <c r="W33" s="39">
        <v>0</v>
      </c>
      <c r="X33" s="39">
        <v>0</v>
      </c>
      <c r="Y33" s="39">
        <v>0</v>
      </c>
      <c r="Z33" s="39">
        <v>0</v>
      </c>
      <c r="AA33" s="39">
        <v>0</v>
      </c>
    </row>
    <row r="34" spans="1:27" ht="14.25" customHeight="1" x14ac:dyDescent="0.3">
      <c r="A34" s="18"/>
      <c r="B34" s="33" t="s">
        <v>158</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7" ht="14.25" customHeight="1" x14ac:dyDescent="0.3">
      <c r="A35" s="18"/>
      <c r="B35" s="18" t="s">
        <v>159</v>
      </c>
      <c r="C35" s="39">
        <v>0</v>
      </c>
      <c r="D35" s="39">
        <v>0</v>
      </c>
      <c r="E35" s="39">
        <v>0</v>
      </c>
      <c r="F35" s="39">
        <v>0</v>
      </c>
      <c r="G35" s="39">
        <v>0</v>
      </c>
      <c r="H35" s="39">
        <v>0</v>
      </c>
      <c r="I35" s="39">
        <v>0</v>
      </c>
      <c r="J35" s="39">
        <v>0</v>
      </c>
      <c r="K35" s="39">
        <v>0</v>
      </c>
      <c r="L35" s="39">
        <v>0</v>
      </c>
      <c r="M35" s="39">
        <v>0</v>
      </c>
      <c r="N35" s="39">
        <v>0</v>
      </c>
      <c r="O35" s="39">
        <f t="shared" ref="O35:AA35" si="6">+N35</f>
        <v>0</v>
      </c>
      <c r="P35" s="39">
        <f t="shared" si="6"/>
        <v>0</v>
      </c>
      <c r="Q35" s="39">
        <f t="shared" si="6"/>
        <v>0</v>
      </c>
      <c r="R35" s="39">
        <f t="shared" si="6"/>
        <v>0</v>
      </c>
      <c r="S35" s="39">
        <f t="shared" si="6"/>
        <v>0</v>
      </c>
      <c r="T35" s="39">
        <f t="shared" si="6"/>
        <v>0</v>
      </c>
      <c r="U35" s="39">
        <f t="shared" si="6"/>
        <v>0</v>
      </c>
      <c r="V35" s="39">
        <f t="shared" si="6"/>
        <v>0</v>
      </c>
      <c r="W35" s="39">
        <f t="shared" si="6"/>
        <v>0</v>
      </c>
      <c r="X35" s="39">
        <f t="shared" si="6"/>
        <v>0</v>
      </c>
      <c r="Y35" s="39">
        <f t="shared" si="6"/>
        <v>0</v>
      </c>
      <c r="Z35" s="39">
        <f t="shared" si="6"/>
        <v>0</v>
      </c>
      <c r="AA35" s="39">
        <f t="shared" si="6"/>
        <v>0</v>
      </c>
    </row>
    <row r="36" spans="1:27" ht="14.25" hidden="1" customHeight="1" x14ac:dyDescent="0.3">
      <c r="A36" s="18"/>
      <c r="B36" s="18"/>
      <c r="C36" s="39">
        <v>0</v>
      </c>
      <c r="D36" s="39">
        <f t="shared" ref="D36:AA36" si="7">C36</f>
        <v>0</v>
      </c>
      <c r="E36" s="39">
        <f t="shared" si="7"/>
        <v>0</v>
      </c>
      <c r="F36" s="39">
        <f t="shared" si="7"/>
        <v>0</v>
      </c>
      <c r="G36" s="39">
        <f t="shared" si="7"/>
        <v>0</v>
      </c>
      <c r="H36" s="39">
        <f t="shared" si="7"/>
        <v>0</v>
      </c>
      <c r="I36" s="39">
        <f t="shared" si="7"/>
        <v>0</v>
      </c>
      <c r="J36" s="39">
        <f t="shared" si="7"/>
        <v>0</v>
      </c>
      <c r="K36" s="39">
        <f t="shared" si="7"/>
        <v>0</v>
      </c>
      <c r="L36" s="39">
        <f t="shared" si="7"/>
        <v>0</v>
      </c>
      <c r="M36" s="39">
        <f t="shared" si="7"/>
        <v>0</v>
      </c>
      <c r="N36" s="39">
        <f t="shared" si="7"/>
        <v>0</v>
      </c>
      <c r="O36" s="39">
        <f t="shared" si="7"/>
        <v>0</v>
      </c>
      <c r="P36" s="39">
        <f t="shared" si="7"/>
        <v>0</v>
      </c>
      <c r="Q36" s="39">
        <f t="shared" si="7"/>
        <v>0</v>
      </c>
      <c r="R36" s="39">
        <f t="shared" si="7"/>
        <v>0</v>
      </c>
      <c r="S36" s="39">
        <f t="shared" si="7"/>
        <v>0</v>
      </c>
      <c r="T36" s="39">
        <f t="shared" si="7"/>
        <v>0</v>
      </c>
      <c r="U36" s="39">
        <f t="shared" si="7"/>
        <v>0</v>
      </c>
      <c r="V36" s="39">
        <f t="shared" si="7"/>
        <v>0</v>
      </c>
      <c r="W36" s="39">
        <f t="shared" si="7"/>
        <v>0</v>
      </c>
      <c r="X36" s="39">
        <f t="shared" si="7"/>
        <v>0</v>
      </c>
      <c r="Y36" s="39">
        <f t="shared" si="7"/>
        <v>0</v>
      </c>
      <c r="Z36" s="39">
        <f t="shared" si="7"/>
        <v>0</v>
      </c>
      <c r="AA36" s="39">
        <f t="shared" si="7"/>
        <v>0</v>
      </c>
    </row>
    <row r="37" spans="1:27" ht="14.25" customHeight="1" x14ac:dyDescent="0.3">
      <c r="A37" s="18"/>
      <c r="B37" s="82" t="s">
        <v>160</v>
      </c>
      <c r="C37" s="83">
        <f t="shared" ref="C37:AA37" si="8">SUM(C32:C36)</f>
        <v>0</v>
      </c>
      <c r="D37" s="83">
        <f t="shared" si="8"/>
        <v>0</v>
      </c>
      <c r="E37" s="83">
        <f t="shared" si="8"/>
        <v>0</v>
      </c>
      <c r="F37" s="83">
        <f t="shared" si="8"/>
        <v>0</v>
      </c>
      <c r="G37" s="83">
        <f t="shared" si="8"/>
        <v>0</v>
      </c>
      <c r="H37" s="83">
        <f t="shared" si="8"/>
        <v>0</v>
      </c>
      <c r="I37" s="83">
        <f t="shared" si="8"/>
        <v>0</v>
      </c>
      <c r="J37" s="83">
        <f t="shared" si="8"/>
        <v>0</v>
      </c>
      <c r="K37" s="83">
        <f t="shared" si="8"/>
        <v>0</v>
      </c>
      <c r="L37" s="83">
        <f t="shared" si="8"/>
        <v>0</v>
      </c>
      <c r="M37" s="83">
        <f t="shared" si="8"/>
        <v>0</v>
      </c>
      <c r="N37" s="83">
        <f t="shared" si="8"/>
        <v>0</v>
      </c>
      <c r="O37" s="83">
        <f t="shared" si="8"/>
        <v>0</v>
      </c>
      <c r="P37" s="83">
        <f t="shared" si="8"/>
        <v>0</v>
      </c>
      <c r="Q37" s="83">
        <f t="shared" si="8"/>
        <v>0</v>
      </c>
      <c r="R37" s="83">
        <f t="shared" si="8"/>
        <v>0</v>
      </c>
      <c r="S37" s="83">
        <f t="shared" si="8"/>
        <v>0</v>
      </c>
      <c r="T37" s="83">
        <f t="shared" si="8"/>
        <v>0</v>
      </c>
      <c r="U37" s="83">
        <f t="shared" si="8"/>
        <v>0</v>
      </c>
      <c r="V37" s="83">
        <f t="shared" si="8"/>
        <v>0</v>
      </c>
      <c r="W37" s="83">
        <f t="shared" si="8"/>
        <v>0</v>
      </c>
      <c r="X37" s="83">
        <f t="shared" si="8"/>
        <v>0</v>
      </c>
      <c r="Y37" s="83">
        <f t="shared" si="8"/>
        <v>0</v>
      </c>
      <c r="Z37" s="83">
        <f t="shared" si="8"/>
        <v>0</v>
      </c>
      <c r="AA37" s="83">
        <f t="shared" si="8"/>
        <v>0</v>
      </c>
    </row>
    <row r="38" spans="1:27" ht="14.25" customHeight="1"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ht="14.25" customHeight="1" x14ac:dyDescent="0.3">
      <c r="A39" s="18"/>
      <c r="B39" s="18" t="s">
        <v>161</v>
      </c>
      <c r="C39" s="39">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row>
    <row r="40" spans="1:27" ht="14.25" customHeight="1" x14ac:dyDescent="0.3">
      <c r="A40" s="18"/>
      <c r="B40" s="18" t="s">
        <v>162</v>
      </c>
      <c r="C40" s="39">
        <v>0</v>
      </c>
      <c r="D40" s="18" t="e">
        <f t="shared" ref="D40:AA40" si="9">-#REF!*1.25*0</f>
        <v>#REF!</v>
      </c>
      <c r="E40" s="18" t="e">
        <f t="shared" si="9"/>
        <v>#REF!</v>
      </c>
      <c r="F40" s="18" t="e">
        <f t="shared" si="9"/>
        <v>#REF!</v>
      </c>
      <c r="G40" s="18" t="e">
        <f t="shared" si="9"/>
        <v>#REF!</v>
      </c>
      <c r="H40" s="18" t="e">
        <f t="shared" si="9"/>
        <v>#REF!</v>
      </c>
      <c r="I40" s="18" t="e">
        <f t="shared" si="9"/>
        <v>#REF!</v>
      </c>
      <c r="J40" s="18" t="e">
        <f t="shared" si="9"/>
        <v>#REF!</v>
      </c>
      <c r="K40" s="18" t="e">
        <f t="shared" si="9"/>
        <v>#REF!</v>
      </c>
      <c r="L40" s="18" t="e">
        <f t="shared" si="9"/>
        <v>#REF!</v>
      </c>
      <c r="M40" s="18" t="e">
        <f t="shared" si="9"/>
        <v>#REF!</v>
      </c>
      <c r="N40" s="18" t="e">
        <f t="shared" si="9"/>
        <v>#REF!</v>
      </c>
      <c r="O40" s="18" t="e">
        <f t="shared" si="9"/>
        <v>#REF!</v>
      </c>
      <c r="P40" s="18" t="e">
        <f t="shared" si="9"/>
        <v>#REF!</v>
      </c>
      <c r="Q40" s="18" t="e">
        <f t="shared" si="9"/>
        <v>#REF!</v>
      </c>
      <c r="R40" s="18" t="e">
        <f t="shared" si="9"/>
        <v>#REF!</v>
      </c>
      <c r="S40" s="18" t="e">
        <f t="shared" si="9"/>
        <v>#REF!</v>
      </c>
      <c r="T40" s="18" t="e">
        <f t="shared" si="9"/>
        <v>#REF!</v>
      </c>
      <c r="U40" s="18" t="e">
        <f t="shared" si="9"/>
        <v>#REF!</v>
      </c>
      <c r="V40" s="18" t="e">
        <f t="shared" si="9"/>
        <v>#REF!</v>
      </c>
      <c r="W40" s="18" t="e">
        <f t="shared" si="9"/>
        <v>#REF!</v>
      </c>
      <c r="X40" s="18" t="e">
        <f t="shared" si="9"/>
        <v>#REF!</v>
      </c>
      <c r="Y40" s="18" t="e">
        <f t="shared" si="9"/>
        <v>#REF!</v>
      </c>
      <c r="Z40" s="18" t="e">
        <f t="shared" si="9"/>
        <v>#REF!</v>
      </c>
      <c r="AA40" s="18" t="e">
        <f t="shared" si="9"/>
        <v>#REF!</v>
      </c>
    </row>
    <row r="41" spans="1:27" ht="14.25" customHeight="1" x14ac:dyDescent="0.3">
      <c r="A41" s="18"/>
      <c r="B41" s="18" t="s">
        <v>163</v>
      </c>
      <c r="C41" s="39">
        <v>0</v>
      </c>
      <c r="D41" s="18">
        <f>(-'Income Statement'!D11)*1.25*(15/30)</f>
        <v>13750</v>
      </c>
      <c r="E41" s="18">
        <f>(-'Income Statement'!E11)*1.25*(45/30)</f>
        <v>41250</v>
      </c>
      <c r="F41" s="18">
        <f>(-'Income Statement'!F11)*1.25*(45/30)</f>
        <v>41250</v>
      </c>
      <c r="G41" s="18">
        <f>(-'Income Statement'!G11)*1.25*(45/30)</f>
        <v>41250</v>
      </c>
      <c r="H41" s="18">
        <f>(-'Income Statement'!H11)*1.25*(45/30)</f>
        <v>41250</v>
      </c>
      <c r="I41" s="18">
        <f>(-'Income Statement'!I11)*1.25*(45/30)</f>
        <v>41250</v>
      </c>
      <c r="J41" s="18">
        <f>(-'Income Statement'!J11)*1.25*(45/30)</f>
        <v>41250</v>
      </c>
      <c r="K41" s="18">
        <f>(-'Income Statement'!K11)*1.25*(45/30)</f>
        <v>41250</v>
      </c>
      <c r="L41" s="18">
        <f>(-'Income Statement'!L11)*1.25*(45/30)</f>
        <v>41250</v>
      </c>
      <c r="M41" s="18">
        <f>(-'Income Statement'!M11)*1.25*(45/30)</f>
        <v>41250</v>
      </c>
      <c r="N41" s="18">
        <f>(-'Income Statement'!N11)*1.25*(45/30)</f>
        <v>41250</v>
      </c>
      <c r="O41" s="18">
        <f>(-'Income Statement'!O11)*1.25*(45/30)</f>
        <v>41250</v>
      </c>
      <c r="P41" s="18">
        <f>(-'Income Statement'!Q11)*1.25*(45/30)</f>
        <v>45000</v>
      </c>
      <c r="Q41" s="18">
        <f>(-'Income Statement'!R11)*1.25*(45/30)</f>
        <v>45000</v>
      </c>
      <c r="R41" s="18">
        <f>(-'Income Statement'!S11)*1.25*(45/30)</f>
        <v>45000</v>
      </c>
      <c r="S41" s="18">
        <f>(-'Income Statement'!T11)*1.25*(45/30)</f>
        <v>45000</v>
      </c>
      <c r="T41" s="18">
        <f>(-'Income Statement'!U11)*1.25*(45/30)</f>
        <v>45000</v>
      </c>
      <c r="U41" s="18">
        <f>(-'Income Statement'!V11)*1.25*(45/30)</f>
        <v>45000</v>
      </c>
      <c r="V41" s="18">
        <f>(-'Income Statement'!W11)*1.25*(45/30)</f>
        <v>45000</v>
      </c>
      <c r="W41" s="18">
        <f>(-'Income Statement'!X11)*1.25*(45/30)</f>
        <v>45000</v>
      </c>
      <c r="X41" s="18">
        <f>(-'Income Statement'!Y11)*1.25*(45/30)</f>
        <v>45000</v>
      </c>
      <c r="Y41" s="18">
        <f>(-'Income Statement'!Z11)*1.25*(45/30)</f>
        <v>45000</v>
      </c>
      <c r="Z41" s="18">
        <f>(-'Income Statement'!AA11)*1.25*(45/30)</f>
        <v>45000</v>
      </c>
      <c r="AA41" s="18">
        <f>(-'Income Statement'!AB11)*1.25*(45/30)</f>
        <v>45000</v>
      </c>
    </row>
    <row r="42" spans="1:27" ht="13.5" customHeight="1" x14ac:dyDescent="0.3">
      <c r="A42" s="18"/>
      <c r="B42" s="18" t="s">
        <v>164</v>
      </c>
      <c r="C42" s="39">
        <v>0</v>
      </c>
      <c r="D42" s="39">
        <f t="shared" ref="D42:AA42" si="10">C42</f>
        <v>0</v>
      </c>
      <c r="E42" s="39">
        <f t="shared" si="10"/>
        <v>0</v>
      </c>
      <c r="F42" s="39">
        <f t="shared" si="10"/>
        <v>0</v>
      </c>
      <c r="G42" s="39">
        <f t="shared" si="10"/>
        <v>0</v>
      </c>
      <c r="H42" s="39">
        <f t="shared" si="10"/>
        <v>0</v>
      </c>
      <c r="I42" s="39">
        <f t="shared" si="10"/>
        <v>0</v>
      </c>
      <c r="J42" s="39">
        <f t="shared" si="10"/>
        <v>0</v>
      </c>
      <c r="K42" s="39">
        <f t="shared" si="10"/>
        <v>0</v>
      </c>
      <c r="L42" s="39">
        <f t="shared" si="10"/>
        <v>0</v>
      </c>
      <c r="M42" s="39">
        <f t="shared" si="10"/>
        <v>0</v>
      </c>
      <c r="N42" s="39">
        <f t="shared" si="10"/>
        <v>0</v>
      </c>
      <c r="O42" s="39">
        <f t="shared" si="10"/>
        <v>0</v>
      </c>
      <c r="P42" s="39">
        <f t="shared" si="10"/>
        <v>0</v>
      </c>
      <c r="Q42" s="39">
        <f t="shared" si="10"/>
        <v>0</v>
      </c>
      <c r="R42" s="39">
        <f t="shared" si="10"/>
        <v>0</v>
      </c>
      <c r="S42" s="39">
        <f t="shared" si="10"/>
        <v>0</v>
      </c>
      <c r="T42" s="39">
        <f t="shared" si="10"/>
        <v>0</v>
      </c>
      <c r="U42" s="39">
        <f t="shared" si="10"/>
        <v>0</v>
      </c>
      <c r="V42" s="39">
        <f t="shared" si="10"/>
        <v>0</v>
      </c>
      <c r="W42" s="39">
        <f t="shared" si="10"/>
        <v>0</v>
      </c>
      <c r="X42" s="39">
        <f t="shared" si="10"/>
        <v>0</v>
      </c>
      <c r="Y42" s="39">
        <f t="shared" si="10"/>
        <v>0</v>
      </c>
      <c r="Z42" s="39">
        <f t="shared" si="10"/>
        <v>0</v>
      </c>
      <c r="AA42" s="39">
        <f t="shared" si="10"/>
        <v>0</v>
      </c>
    </row>
    <row r="43" spans="1:27" ht="13.5" customHeight="1" x14ac:dyDescent="0.3">
      <c r="A43" s="18"/>
      <c r="B43" s="18" t="s">
        <v>165</v>
      </c>
      <c r="C43" s="39">
        <v>0</v>
      </c>
      <c r="D43" s="39">
        <f t="shared" ref="D43:D45" si="11">C43</f>
        <v>0</v>
      </c>
      <c r="E43" s="39">
        <v>0</v>
      </c>
      <c r="F43" s="39">
        <v>0</v>
      </c>
      <c r="G43" s="39">
        <v>0</v>
      </c>
      <c r="H43" s="39">
        <v>0</v>
      </c>
      <c r="I43" s="39">
        <f t="shared" ref="I43:AA43" si="12">H43</f>
        <v>0</v>
      </c>
      <c r="J43" s="39">
        <f t="shared" si="12"/>
        <v>0</v>
      </c>
      <c r="K43" s="39">
        <f t="shared" si="12"/>
        <v>0</v>
      </c>
      <c r="L43" s="39">
        <f t="shared" si="12"/>
        <v>0</v>
      </c>
      <c r="M43" s="39">
        <f t="shared" si="12"/>
        <v>0</v>
      </c>
      <c r="N43" s="39">
        <f t="shared" si="12"/>
        <v>0</v>
      </c>
      <c r="O43" s="39">
        <f t="shared" si="12"/>
        <v>0</v>
      </c>
      <c r="P43" s="39">
        <f t="shared" si="12"/>
        <v>0</v>
      </c>
      <c r="Q43" s="39">
        <f t="shared" si="12"/>
        <v>0</v>
      </c>
      <c r="R43" s="39">
        <f t="shared" si="12"/>
        <v>0</v>
      </c>
      <c r="S43" s="39">
        <f t="shared" si="12"/>
        <v>0</v>
      </c>
      <c r="T43" s="39">
        <f t="shared" si="12"/>
        <v>0</v>
      </c>
      <c r="U43" s="39">
        <f t="shared" si="12"/>
        <v>0</v>
      </c>
      <c r="V43" s="39">
        <f t="shared" si="12"/>
        <v>0</v>
      </c>
      <c r="W43" s="39">
        <f t="shared" si="12"/>
        <v>0</v>
      </c>
      <c r="X43" s="39">
        <f t="shared" si="12"/>
        <v>0</v>
      </c>
      <c r="Y43" s="39">
        <f t="shared" si="12"/>
        <v>0</v>
      </c>
      <c r="Z43" s="39">
        <f t="shared" si="12"/>
        <v>0</v>
      </c>
      <c r="AA43" s="39">
        <f t="shared" si="12"/>
        <v>0</v>
      </c>
    </row>
    <row r="44" spans="1:27" ht="13.5" customHeight="1" x14ac:dyDescent="0.3">
      <c r="A44" s="18"/>
      <c r="B44" s="18" t="s">
        <v>165</v>
      </c>
      <c r="C44" s="39">
        <v>0</v>
      </c>
      <c r="D44" s="39">
        <f t="shared" si="11"/>
        <v>0</v>
      </c>
      <c r="E44" s="39">
        <v>0</v>
      </c>
      <c r="F44" s="39">
        <f t="shared" ref="F44:AA44" si="13">E44</f>
        <v>0</v>
      </c>
      <c r="G44" s="39">
        <f t="shared" si="13"/>
        <v>0</v>
      </c>
      <c r="H44" s="39">
        <f t="shared" si="13"/>
        <v>0</v>
      </c>
      <c r="I44" s="39">
        <f t="shared" si="13"/>
        <v>0</v>
      </c>
      <c r="J44" s="39">
        <f t="shared" si="13"/>
        <v>0</v>
      </c>
      <c r="K44" s="39">
        <f t="shared" si="13"/>
        <v>0</v>
      </c>
      <c r="L44" s="39">
        <f t="shared" si="13"/>
        <v>0</v>
      </c>
      <c r="M44" s="39">
        <f t="shared" si="13"/>
        <v>0</v>
      </c>
      <c r="N44" s="39">
        <f t="shared" si="13"/>
        <v>0</v>
      </c>
      <c r="O44" s="39">
        <f t="shared" si="13"/>
        <v>0</v>
      </c>
      <c r="P44" s="39">
        <f t="shared" si="13"/>
        <v>0</v>
      </c>
      <c r="Q44" s="39">
        <f t="shared" si="13"/>
        <v>0</v>
      </c>
      <c r="R44" s="39">
        <f t="shared" si="13"/>
        <v>0</v>
      </c>
      <c r="S44" s="39">
        <f t="shared" si="13"/>
        <v>0</v>
      </c>
      <c r="T44" s="39">
        <f t="shared" si="13"/>
        <v>0</v>
      </c>
      <c r="U44" s="39">
        <f t="shared" si="13"/>
        <v>0</v>
      </c>
      <c r="V44" s="39">
        <f t="shared" si="13"/>
        <v>0</v>
      </c>
      <c r="W44" s="39">
        <f t="shared" si="13"/>
        <v>0</v>
      </c>
      <c r="X44" s="39">
        <f t="shared" si="13"/>
        <v>0</v>
      </c>
      <c r="Y44" s="39">
        <f t="shared" si="13"/>
        <v>0</v>
      </c>
      <c r="Z44" s="39">
        <f t="shared" si="13"/>
        <v>0</v>
      </c>
      <c r="AA44" s="39">
        <f t="shared" si="13"/>
        <v>0</v>
      </c>
    </row>
    <row r="45" spans="1:27" ht="14.25" customHeight="1" x14ac:dyDescent="0.3">
      <c r="A45" s="18"/>
      <c r="B45" s="18" t="s">
        <v>166</v>
      </c>
      <c r="C45" s="39">
        <v>0</v>
      </c>
      <c r="D45" s="39">
        <f t="shared" si="11"/>
        <v>0</v>
      </c>
      <c r="E45" s="39">
        <f t="shared" ref="E45:M45" si="14">D45</f>
        <v>0</v>
      </c>
      <c r="F45" s="39">
        <f t="shared" si="14"/>
        <v>0</v>
      </c>
      <c r="G45" s="39">
        <f t="shared" si="14"/>
        <v>0</v>
      </c>
      <c r="H45" s="39">
        <f t="shared" si="14"/>
        <v>0</v>
      </c>
      <c r="I45" s="39">
        <f t="shared" si="14"/>
        <v>0</v>
      </c>
      <c r="J45" s="39">
        <f t="shared" si="14"/>
        <v>0</v>
      </c>
      <c r="K45" s="39">
        <f t="shared" si="14"/>
        <v>0</v>
      </c>
      <c r="L45" s="39">
        <f t="shared" si="14"/>
        <v>0</v>
      </c>
      <c r="M45" s="39">
        <f t="shared" si="14"/>
        <v>0</v>
      </c>
      <c r="N45" s="39">
        <v>0</v>
      </c>
      <c r="O45" s="39">
        <v>0</v>
      </c>
      <c r="P45" s="39">
        <v>0</v>
      </c>
      <c r="Q45" s="39">
        <v>0</v>
      </c>
      <c r="R45" s="39">
        <v>0</v>
      </c>
      <c r="S45" s="39">
        <v>0</v>
      </c>
      <c r="T45" s="39">
        <v>0</v>
      </c>
      <c r="U45" s="39">
        <v>0</v>
      </c>
      <c r="V45" s="39">
        <v>0</v>
      </c>
      <c r="W45" s="39">
        <v>0</v>
      </c>
      <c r="X45" s="39">
        <v>0</v>
      </c>
      <c r="Y45" s="39">
        <v>0</v>
      </c>
      <c r="Z45" s="39">
        <v>0</v>
      </c>
      <c r="AA45" s="39">
        <v>0</v>
      </c>
    </row>
    <row r="46" spans="1:27" ht="14.25" customHeight="1" x14ac:dyDescent="0.3">
      <c r="A46" s="18"/>
      <c r="B46" s="18" t="s">
        <v>167</v>
      </c>
      <c r="C46" s="39">
        <v>0</v>
      </c>
      <c r="D46" s="39">
        <f>VAT!C26</f>
        <v>11900</v>
      </c>
      <c r="E46" s="39">
        <f>VAT!D26</f>
        <v>24050</v>
      </c>
      <c r="F46" s="39">
        <f>VAT!E26</f>
        <v>36450</v>
      </c>
      <c r="G46" s="39">
        <f>VAT!F26</f>
        <v>49100</v>
      </c>
      <c r="H46" s="39">
        <f>VAT!G26</f>
        <v>60750</v>
      </c>
      <c r="I46" s="39">
        <f>VAT!H26</f>
        <v>75150</v>
      </c>
      <c r="J46" s="39">
        <f>VAT!I26</f>
        <v>88550</v>
      </c>
      <c r="K46" s="39">
        <f>VAT!J26</f>
        <v>27050</v>
      </c>
      <c r="L46" s="39">
        <f>VAT!K26</f>
        <v>40950</v>
      </c>
      <c r="M46" s="39">
        <f>VAT!L26</f>
        <v>55100</v>
      </c>
      <c r="N46" s="39">
        <f>VAT!M26</f>
        <v>69500</v>
      </c>
      <c r="O46" s="39">
        <f>VAT!N26</f>
        <v>83975</v>
      </c>
      <c r="P46" s="39">
        <f>VAT!O26</f>
        <v>98200</v>
      </c>
      <c r="Q46" s="39">
        <f>VAT!P26</f>
        <v>28700</v>
      </c>
      <c r="R46" s="39">
        <f>VAT!Q26</f>
        <v>43425</v>
      </c>
      <c r="S46" s="39">
        <f>VAT!R26</f>
        <v>58400</v>
      </c>
      <c r="T46" s="39">
        <f>VAT!S26</f>
        <v>72375</v>
      </c>
      <c r="U46" s="39">
        <f>VAT!T26</f>
        <v>89100</v>
      </c>
      <c r="V46" s="39">
        <f>VAT!U26</f>
        <v>106075</v>
      </c>
      <c r="W46" s="39">
        <f>VAT!V26</f>
        <v>32950</v>
      </c>
      <c r="X46" s="39">
        <f>VAT!W26</f>
        <v>49175</v>
      </c>
      <c r="Y46" s="39">
        <f>VAT!X26</f>
        <v>65650</v>
      </c>
      <c r="Z46" s="39">
        <f>VAT!Y26</f>
        <v>82375</v>
      </c>
      <c r="AA46" s="39">
        <f>VAT!Z26</f>
        <v>99350</v>
      </c>
    </row>
    <row r="47" spans="1:27" ht="14.25" customHeight="1" x14ac:dyDescent="0.3">
      <c r="A47" s="18"/>
      <c r="B47" s="18" t="s">
        <v>168</v>
      </c>
      <c r="C47" s="39">
        <v>0</v>
      </c>
      <c r="D47" s="39">
        <f t="shared" ref="D47:AA47" si="15">C47*(1*1.15)</f>
        <v>0</v>
      </c>
      <c r="E47" s="39">
        <f t="shared" si="15"/>
        <v>0</v>
      </c>
      <c r="F47" s="39">
        <f t="shared" si="15"/>
        <v>0</v>
      </c>
      <c r="G47" s="39">
        <f t="shared" si="15"/>
        <v>0</v>
      </c>
      <c r="H47" s="39">
        <f t="shared" si="15"/>
        <v>0</v>
      </c>
      <c r="I47" s="39">
        <f t="shared" si="15"/>
        <v>0</v>
      </c>
      <c r="J47" s="39">
        <f t="shared" si="15"/>
        <v>0</v>
      </c>
      <c r="K47" s="39">
        <f t="shared" si="15"/>
        <v>0</v>
      </c>
      <c r="L47" s="39">
        <f t="shared" si="15"/>
        <v>0</v>
      </c>
      <c r="M47" s="39">
        <f t="shared" si="15"/>
        <v>0</v>
      </c>
      <c r="N47" s="39">
        <f t="shared" si="15"/>
        <v>0</v>
      </c>
      <c r="O47" s="39">
        <f t="shared" si="15"/>
        <v>0</v>
      </c>
      <c r="P47" s="39">
        <f t="shared" si="15"/>
        <v>0</v>
      </c>
      <c r="Q47" s="39">
        <f t="shared" si="15"/>
        <v>0</v>
      </c>
      <c r="R47" s="39">
        <f t="shared" si="15"/>
        <v>0</v>
      </c>
      <c r="S47" s="39">
        <f t="shared" si="15"/>
        <v>0</v>
      </c>
      <c r="T47" s="39">
        <f t="shared" si="15"/>
        <v>0</v>
      </c>
      <c r="U47" s="39">
        <f t="shared" si="15"/>
        <v>0</v>
      </c>
      <c r="V47" s="39">
        <f t="shared" si="15"/>
        <v>0</v>
      </c>
      <c r="W47" s="39">
        <f t="shared" si="15"/>
        <v>0</v>
      </c>
      <c r="X47" s="39">
        <f t="shared" si="15"/>
        <v>0</v>
      </c>
      <c r="Y47" s="39">
        <f t="shared" si="15"/>
        <v>0</v>
      </c>
      <c r="Z47" s="39">
        <f t="shared" si="15"/>
        <v>0</v>
      </c>
      <c r="AA47" s="39">
        <f t="shared" si="15"/>
        <v>0</v>
      </c>
    </row>
    <row r="48" spans="1:27" ht="14.25" customHeight="1" x14ac:dyDescent="0.3">
      <c r="A48" s="18"/>
      <c r="B48" s="18" t="s">
        <v>169</v>
      </c>
      <c r="C48" s="39">
        <v>0</v>
      </c>
      <c r="D48" s="39">
        <f t="shared" ref="D48:AA48" si="16">C48-($C$48*(1/12))</f>
        <v>0</v>
      </c>
      <c r="E48" s="39">
        <f t="shared" si="16"/>
        <v>0</v>
      </c>
      <c r="F48" s="39">
        <f t="shared" si="16"/>
        <v>0</v>
      </c>
      <c r="G48" s="39">
        <f t="shared" si="16"/>
        <v>0</v>
      </c>
      <c r="H48" s="39">
        <f t="shared" si="16"/>
        <v>0</v>
      </c>
      <c r="I48" s="39">
        <f t="shared" si="16"/>
        <v>0</v>
      </c>
      <c r="J48" s="39">
        <f t="shared" si="16"/>
        <v>0</v>
      </c>
      <c r="K48" s="39">
        <f t="shared" si="16"/>
        <v>0</v>
      </c>
      <c r="L48" s="39">
        <f t="shared" si="16"/>
        <v>0</v>
      </c>
      <c r="M48" s="39">
        <f t="shared" si="16"/>
        <v>0</v>
      </c>
      <c r="N48" s="39">
        <f t="shared" si="16"/>
        <v>0</v>
      </c>
      <c r="O48" s="39">
        <f t="shared" si="16"/>
        <v>0</v>
      </c>
      <c r="P48" s="39">
        <f t="shared" si="16"/>
        <v>0</v>
      </c>
      <c r="Q48" s="39">
        <f t="shared" si="16"/>
        <v>0</v>
      </c>
      <c r="R48" s="39">
        <f t="shared" si="16"/>
        <v>0</v>
      </c>
      <c r="S48" s="39">
        <f t="shared" si="16"/>
        <v>0</v>
      </c>
      <c r="T48" s="39">
        <f t="shared" si="16"/>
        <v>0</v>
      </c>
      <c r="U48" s="39">
        <f t="shared" si="16"/>
        <v>0</v>
      </c>
      <c r="V48" s="39">
        <f t="shared" si="16"/>
        <v>0</v>
      </c>
      <c r="W48" s="39">
        <f t="shared" si="16"/>
        <v>0</v>
      </c>
      <c r="X48" s="39">
        <f t="shared" si="16"/>
        <v>0</v>
      </c>
      <c r="Y48" s="39">
        <f t="shared" si="16"/>
        <v>0</v>
      </c>
      <c r="Z48" s="39">
        <f t="shared" si="16"/>
        <v>0</v>
      </c>
      <c r="AA48" s="39">
        <f t="shared" si="16"/>
        <v>0</v>
      </c>
    </row>
    <row r="49" spans="1:27" ht="14.25" customHeight="1" x14ac:dyDescent="0.3">
      <c r="A49" s="18"/>
      <c r="B49" s="82" t="s">
        <v>170</v>
      </c>
      <c r="C49" s="83">
        <f t="shared" ref="C49:AA49" si="17">SUM(C39:C48)</f>
        <v>0</v>
      </c>
      <c r="D49" s="83" t="e">
        <f t="shared" si="17"/>
        <v>#REF!</v>
      </c>
      <c r="E49" s="83" t="e">
        <f t="shared" si="17"/>
        <v>#REF!</v>
      </c>
      <c r="F49" s="83" t="e">
        <f t="shared" si="17"/>
        <v>#REF!</v>
      </c>
      <c r="G49" s="83" t="e">
        <f t="shared" si="17"/>
        <v>#REF!</v>
      </c>
      <c r="H49" s="83" t="e">
        <f t="shared" si="17"/>
        <v>#REF!</v>
      </c>
      <c r="I49" s="83" t="e">
        <f t="shared" si="17"/>
        <v>#REF!</v>
      </c>
      <c r="J49" s="83" t="e">
        <f t="shared" si="17"/>
        <v>#REF!</v>
      </c>
      <c r="K49" s="83" t="e">
        <f t="shared" si="17"/>
        <v>#REF!</v>
      </c>
      <c r="L49" s="83" t="e">
        <f t="shared" si="17"/>
        <v>#REF!</v>
      </c>
      <c r="M49" s="83" t="e">
        <f t="shared" si="17"/>
        <v>#REF!</v>
      </c>
      <c r="N49" s="83" t="e">
        <f t="shared" si="17"/>
        <v>#REF!</v>
      </c>
      <c r="O49" s="83" t="e">
        <f t="shared" si="17"/>
        <v>#REF!</v>
      </c>
      <c r="P49" s="83" t="e">
        <f t="shared" si="17"/>
        <v>#REF!</v>
      </c>
      <c r="Q49" s="83" t="e">
        <f t="shared" si="17"/>
        <v>#REF!</v>
      </c>
      <c r="R49" s="83" t="e">
        <f t="shared" si="17"/>
        <v>#REF!</v>
      </c>
      <c r="S49" s="83" t="e">
        <f t="shared" si="17"/>
        <v>#REF!</v>
      </c>
      <c r="T49" s="83" t="e">
        <f t="shared" si="17"/>
        <v>#REF!</v>
      </c>
      <c r="U49" s="83" t="e">
        <f t="shared" si="17"/>
        <v>#REF!</v>
      </c>
      <c r="V49" s="83" t="e">
        <f t="shared" si="17"/>
        <v>#REF!</v>
      </c>
      <c r="W49" s="83" t="e">
        <f t="shared" si="17"/>
        <v>#REF!</v>
      </c>
      <c r="X49" s="83" t="e">
        <f t="shared" si="17"/>
        <v>#REF!</v>
      </c>
      <c r="Y49" s="83" t="e">
        <f t="shared" si="17"/>
        <v>#REF!</v>
      </c>
      <c r="Z49" s="83" t="e">
        <f t="shared" si="17"/>
        <v>#REF!</v>
      </c>
      <c r="AA49" s="83" t="e">
        <f t="shared" si="17"/>
        <v>#REF!</v>
      </c>
    </row>
    <row r="50" spans="1:27" ht="14.25" customHeight="1" x14ac:dyDescent="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ht="14.25" customHeight="1" x14ac:dyDescent="0.3">
      <c r="A51" s="18"/>
      <c r="B51" s="82" t="s">
        <v>171</v>
      </c>
      <c r="C51" s="83">
        <f t="shared" ref="C51:AA51" si="18">C37+C49</f>
        <v>0</v>
      </c>
      <c r="D51" s="83" t="e">
        <f t="shared" si="18"/>
        <v>#REF!</v>
      </c>
      <c r="E51" s="83" t="e">
        <f t="shared" si="18"/>
        <v>#REF!</v>
      </c>
      <c r="F51" s="83" t="e">
        <f t="shared" si="18"/>
        <v>#REF!</v>
      </c>
      <c r="G51" s="83" t="e">
        <f t="shared" si="18"/>
        <v>#REF!</v>
      </c>
      <c r="H51" s="83" t="e">
        <f t="shared" si="18"/>
        <v>#REF!</v>
      </c>
      <c r="I51" s="83" t="e">
        <f t="shared" si="18"/>
        <v>#REF!</v>
      </c>
      <c r="J51" s="83" t="e">
        <f t="shared" si="18"/>
        <v>#REF!</v>
      </c>
      <c r="K51" s="83" t="e">
        <f t="shared" si="18"/>
        <v>#REF!</v>
      </c>
      <c r="L51" s="83" t="e">
        <f t="shared" si="18"/>
        <v>#REF!</v>
      </c>
      <c r="M51" s="83" t="e">
        <f t="shared" si="18"/>
        <v>#REF!</v>
      </c>
      <c r="N51" s="83" t="e">
        <f t="shared" si="18"/>
        <v>#REF!</v>
      </c>
      <c r="O51" s="83" t="e">
        <f t="shared" si="18"/>
        <v>#REF!</v>
      </c>
      <c r="P51" s="83" t="e">
        <f t="shared" si="18"/>
        <v>#REF!</v>
      </c>
      <c r="Q51" s="83" t="e">
        <f t="shared" si="18"/>
        <v>#REF!</v>
      </c>
      <c r="R51" s="83" t="e">
        <f t="shared" si="18"/>
        <v>#REF!</v>
      </c>
      <c r="S51" s="83" t="e">
        <f t="shared" si="18"/>
        <v>#REF!</v>
      </c>
      <c r="T51" s="83" t="e">
        <f t="shared" si="18"/>
        <v>#REF!</v>
      </c>
      <c r="U51" s="83" t="e">
        <f t="shared" si="18"/>
        <v>#REF!</v>
      </c>
      <c r="V51" s="83" t="e">
        <f t="shared" si="18"/>
        <v>#REF!</v>
      </c>
      <c r="W51" s="83" t="e">
        <f t="shared" si="18"/>
        <v>#REF!</v>
      </c>
      <c r="X51" s="83" t="e">
        <f t="shared" si="18"/>
        <v>#REF!</v>
      </c>
      <c r="Y51" s="83" t="e">
        <f t="shared" si="18"/>
        <v>#REF!</v>
      </c>
      <c r="Z51" s="83" t="e">
        <f t="shared" si="18"/>
        <v>#REF!</v>
      </c>
      <c r="AA51" s="83" t="e">
        <f t="shared" si="18"/>
        <v>#REF!</v>
      </c>
    </row>
    <row r="52" spans="1:27" ht="14.25" customHeight="1" x14ac:dyDescent="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ht="14.25" customHeight="1" x14ac:dyDescent="0.3">
      <c r="A53" s="18"/>
      <c r="B53" s="82" t="s">
        <v>147</v>
      </c>
      <c r="C53" s="83">
        <f t="shared" ref="C53:AA53" si="19">C10+C29+C51</f>
        <v>0</v>
      </c>
      <c r="D53" s="83" t="e">
        <f t="shared" si="19"/>
        <v>#REF!</v>
      </c>
      <c r="E53" s="83" t="e">
        <f t="shared" si="19"/>
        <v>#REF!</v>
      </c>
      <c r="F53" s="83" t="e">
        <f t="shared" si="19"/>
        <v>#REF!</v>
      </c>
      <c r="G53" s="83" t="e">
        <f t="shared" si="19"/>
        <v>#REF!</v>
      </c>
      <c r="H53" s="83" t="e">
        <f t="shared" si="19"/>
        <v>#REF!</v>
      </c>
      <c r="I53" s="83" t="e">
        <f t="shared" si="19"/>
        <v>#REF!</v>
      </c>
      <c r="J53" s="83" t="e">
        <f t="shared" si="19"/>
        <v>#REF!</v>
      </c>
      <c r="K53" s="83" t="e">
        <f t="shared" si="19"/>
        <v>#REF!</v>
      </c>
      <c r="L53" s="83" t="e">
        <f t="shared" si="19"/>
        <v>#REF!</v>
      </c>
      <c r="M53" s="83" t="e">
        <f t="shared" si="19"/>
        <v>#REF!</v>
      </c>
      <c r="N53" s="83" t="e">
        <f t="shared" si="19"/>
        <v>#REF!</v>
      </c>
      <c r="O53" s="83" t="e">
        <f t="shared" si="19"/>
        <v>#REF!</v>
      </c>
      <c r="P53" s="83" t="e">
        <f t="shared" si="19"/>
        <v>#REF!</v>
      </c>
      <c r="Q53" s="83" t="e">
        <f t="shared" si="19"/>
        <v>#REF!</v>
      </c>
      <c r="R53" s="83" t="e">
        <f t="shared" si="19"/>
        <v>#REF!</v>
      </c>
      <c r="S53" s="83" t="e">
        <f t="shared" si="19"/>
        <v>#REF!</v>
      </c>
      <c r="T53" s="83" t="e">
        <f t="shared" si="19"/>
        <v>#REF!</v>
      </c>
      <c r="U53" s="83" t="e">
        <f t="shared" si="19"/>
        <v>#REF!</v>
      </c>
      <c r="V53" s="83" t="e">
        <f t="shared" si="19"/>
        <v>#REF!</v>
      </c>
      <c r="W53" s="83" t="e">
        <f t="shared" si="19"/>
        <v>#REF!</v>
      </c>
      <c r="X53" s="83" t="e">
        <f t="shared" si="19"/>
        <v>#REF!</v>
      </c>
      <c r="Y53" s="83" t="e">
        <f t="shared" si="19"/>
        <v>#REF!</v>
      </c>
      <c r="Z53" s="83" t="e">
        <f t="shared" si="19"/>
        <v>#REF!</v>
      </c>
      <c r="AA53" s="83" t="e">
        <f t="shared" si="19"/>
        <v>#REF!</v>
      </c>
    </row>
    <row r="54" spans="1:27" ht="14.25" customHeight="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ht="14.25" hidden="1" customHeight="1" x14ac:dyDescent="0.3">
      <c r="A55" s="18"/>
      <c r="B55" s="18" t="s">
        <v>172</v>
      </c>
      <c r="C55" s="18">
        <f>C53-'Balance Sheet'!C17</f>
        <v>-5000</v>
      </c>
      <c r="D55" s="18" t="e">
        <f>D53-'Balance Sheet'!D17</f>
        <v>#REF!</v>
      </c>
      <c r="E55" s="18" t="e">
        <f>E53-'Balance Sheet'!E17</f>
        <v>#REF!</v>
      </c>
      <c r="F55" s="18" t="e">
        <f>F53-'Balance Sheet'!F17</f>
        <v>#REF!</v>
      </c>
      <c r="G55" s="18" t="e">
        <f>G53-'Balance Sheet'!G17</f>
        <v>#REF!</v>
      </c>
      <c r="H55" s="18" t="e">
        <f>H53-'Balance Sheet'!H17</f>
        <v>#REF!</v>
      </c>
      <c r="I55" s="18" t="e">
        <f>I53-'Balance Sheet'!I17</f>
        <v>#REF!</v>
      </c>
      <c r="J55" s="18" t="e">
        <f>J53-'Balance Sheet'!J17</f>
        <v>#REF!</v>
      </c>
      <c r="K55" s="18" t="e">
        <f>K53-'Balance Sheet'!K17</f>
        <v>#REF!</v>
      </c>
      <c r="L55" s="18" t="e">
        <f>L53-'Balance Sheet'!L17</f>
        <v>#REF!</v>
      </c>
      <c r="M55" s="18" t="e">
        <f>M53-'Balance Sheet'!M17</f>
        <v>#REF!</v>
      </c>
      <c r="N55" s="18" t="e">
        <f>N53-'Balance Sheet'!N17</f>
        <v>#REF!</v>
      </c>
      <c r="O55" s="18" t="e">
        <f>O53-'Balance Sheet'!O17</f>
        <v>#REF!</v>
      </c>
      <c r="P55" s="18" t="e">
        <f>P53-'Balance Sheet'!P17</f>
        <v>#REF!</v>
      </c>
      <c r="Q55" s="18" t="e">
        <f>Q53-'Balance Sheet'!Q17</f>
        <v>#REF!</v>
      </c>
      <c r="R55" s="18" t="e">
        <f>R53-'Balance Sheet'!R17</f>
        <v>#REF!</v>
      </c>
      <c r="S55" s="18" t="e">
        <f>S53-'Balance Sheet'!S17</f>
        <v>#REF!</v>
      </c>
      <c r="T55" s="18" t="e">
        <f>T53-'Balance Sheet'!T17</f>
        <v>#REF!</v>
      </c>
      <c r="U55" s="18" t="e">
        <f>U53-'Balance Sheet'!U17</f>
        <v>#REF!</v>
      </c>
      <c r="V55" s="18" t="e">
        <f>V53-'Balance Sheet'!V17</f>
        <v>#REF!</v>
      </c>
      <c r="W55" s="18" t="e">
        <f>W53-'Balance Sheet'!W17</f>
        <v>#REF!</v>
      </c>
      <c r="X55" s="18" t="e">
        <f>X53-'Balance Sheet'!X17</f>
        <v>#REF!</v>
      </c>
      <c r="Y55" s="18" t="e">
        <f>Y53-'Balance Sheet'!Y17</f>
        <v>#REF!</v>
      </c>
      <c r="Z55" s="18" t="e">
        <f>Z53-'Balance Sheet'!Z17</f>
        <v>#REF!</v>
      </c>
      <c r="AA55" s="18" t="e">
        <f>AA53-'Balance Sheet'!AA17</f>
        <v>#REF!</v>
      </c>
    </row>
    <row r="56" spans="1:27" ht="14.25" customHeight="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ht="14.25" customHeight="1" x14ac:dyDescent="0.3">
      <c r="A57" s="18"/>
      <c r="B57" s="18"/>
      <c r="C57" s="18">
        <f>+C53-'Balance Sheet'!C17</f>
        <v>-5000</v>
      </c>
      <c r="D57" s="18" t="e">
        <f>+D53-'Balance Sheet'!D17</f>
        <v>#REF!</v>
      </c>
      <c r="E57" s="18" t="e">
        <f>+E53-'Balance Sheet'!E17</f>
        <v>#REF!</v>
      </c>
      <c r="F57" s="18" t="e">
        <f>+F53-'Balance Sheet'!F17</f>
        <v>#REF!</v>
      </c>
      <c r="G57" s="18" t="e">
        <f>+G53-'Balance Sheet'!G17</f>
        <v>#REF!</v>
      </c>
      <c r="H57" s="18" t="e">
        <f>+H53-'Balance Sheet'!H17</f>
        <v>#REF!</v>
      </c>
      <c r="I57" s="18" t="e">
        <f>+I53-'Balance Sheet'!I17</f>
        <v>#REF!</v>
      </c>
      <c r="J57" s="18" t="e">
        <f>+J53-'Balance Sheet'!J17</f>
        <v>#REF!</v>
      </c>
      <c r="K57" s="18" t="e">
        <f>+K53-'Balance Sheet'!K17</f>
        <v>#REF!</v>
      </c>
      <c r="L57" s="18" t="e">
        <f>+L53-'Balance Sheet'!L17</f>
        <v>#REF!</v>
      </c>
      <c r="M57" s="18" t="e">
        <f>+M53-'Balance Sheet'!M17</f>
        <v>#REF!</v>
      </c>
      <c r="N57" s="18" t="e">
        <f>+N53-'Balance Sheet'!N17</f>
        <v>#REF!</v>
      </c>
      <c r="O57" s="18" t="e">
        <f>+O53-'Balance Sheet'!O17</f>
        <v>#REF!</v>
      </c>
      <c r="P57" s="18" t="e">
        <f>+P53-'Balance Sheet'!P17</f>
        <v>#REF!</v>
      </c>
      <c r="Q57" s="18" t="e">
        <f>+Q53-'Balance Sheet'!Q17</f>
        <v>#REF!</v>
      </c>
      <c r="R57" s="18" t="e">
        <f>+R53-'Balance Sheet'!R17</f>
        <v>#REF!</v>
      </c>
      <c r="S57" s="18" t="e">
        <f>+S53-'Balance Sheet'!S17</f>
        <v>#REF!</v>
      </c>
      <c r="T57" s="18" t="e">
        <f>+T53-'Balance Sheet'!T17</f>
        <v>#REF!</v>
      </c>
      <c r="U57" s="18" t="e">
        <f>+U53-'Balance Sheet'!U17</f>
        <v>#REF!</v>
      </c>
      <c r="V57" s="18" t="e">
        <f>+V53-'Balance Sheet'!V17</f>
        <v>#REF!</v>
      </c>
      <c r="W57" s="18" t="e">
        <f>+W53-'Balance Sheet'!W17</f>
        <v>#REF!</v>
      </c>
      <c r="X57" s="18" t="e">
        <f>+X53-'Balance Sheet'!X17</f>
        <v>#REF!</v>
      </c>
      <c r="Y57" s="18" t="e">
        <f>+Y53-'Balance Sheet'!Y17</f>
        <v>#REF!</v>
      </c>
      <c r="Z57" s="18" t="e">
        <f>+Z53-'Balance Sheet'!Z17</f>
        <v>#REF!</v>
      </c>
      <c r="AA57" s="18" t="e">
        <f>+AA53-'Balance Sheet'!AA17</f>
        <v>#REF!</v>
      </c>
    </row>
    <row r="58" spans="1:27" ht="14.25" customHeight="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4.25" customHeight="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ht="14.25" customHeight="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ht="14.25" customHeight="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ht="14.25" customHeight="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ht="14.25" customHeight="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4.25" customHeight="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ht="14.25" customHeight="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ht="14.25" customHeight="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ht="14.25" customHeight="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ht="14.25" customHeight="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ht="14.25" customHeight="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ht="14.25" customHeight="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ht="14.25" customHeight="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ht="14.25" customHeight="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ht="14.25" customHeight="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1:27" ht="14.25" customHeight="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1:27" ht="14.25" customHeight="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ht="14.25" customHeight="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ht="14.25" customHeight="1"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1:27" ht="14.25" customHeight="1" x14ac:dyDescent="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ht="14.25" customHeight="1" x14ac:dyDescent="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ht="14.25" customHeight="1" x14ac:dyDescent="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ht="14.25" customHeight="1" x14ac:dyDescent="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1:27" ht="14.25" customHeight="1" x14ac:dyDescent="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ht="14.25" customHeight="1" x14ac:dyDescent="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ht="14.25" customHeight="1" x14ac:dyDescent="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1:27" ht="14.25" customHeight="1" x14ac:dyDescent="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4.25" customHeight="1" x14ac:dyDescent="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4.25" customHeight="1" x14ac:dyDescent="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4.25" customHeight="1" x14ac:dyDescent="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1:27" ht="14.25" customHeight="1" x14ac:dyDescent="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1:27" ht="14.25" customHeight="1" x14ac:dyDescent="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ht="14.25" customHeight="1" x14ac:dyDescent="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1:27" ht="14.25" customHeight="1" x14ac:dyDescent="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ht="14.25" customHeight="1" x14ac:dyDescent="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ht="14.25" customHeight="1" x14ac:dyDescent="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1:27" ht="14.25" customHeight="1" x14ac:dyDescent="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1:27" ht="14.25" customHeight="1" x14ac:dyDescent="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ht="14.25" customHeight="1" x14ac:dyDescent="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1:27" ht="14.25" customHeight="1" x14ac:dyDescent="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ht="14.25" customHeight="1" x14ac:dyDescent="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1:27" ht="14.25" customHeight="1" x14ac:dyDescent="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ht="14.25" customHeight="1" x14ac:dyDescent="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ht="14.25" customHeight="1" x14ac:dyDescent="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1:27" ht="14.25" customHeight="1" x14ac:dyDescent="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1:27" ht="14.25" customHeight="1" x14ac:dyDescent="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1:27" ht="14.25" customHeight="1" x14ac:dyDescent="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1:27" ht="14.25" customHeight="1" x14ac:dyDescent="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1:27" ht="14.25" customHeight="1" x14ac:dyDescent="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1:27" ht="14.25" customHeight="1" x14ac:dyDescent="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1:27" ht="14.25" customHeight="1" x14ac:dyDescent="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ht="14.25" customHeight="1" x14ac:dyDescent="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1:27" ht="14.25" customHeight="1" x14ac:dyDescent="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1:27" ht="14.25" customHeight="1" x14ac:dyDescent="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1:27" ht="14.25" customHeight="1" x14ac:dyDescent="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1:27" ht="14.25" customHeight="1" x14ac:dyDescent="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1:27" ht="14.25" customHeight="1" x14ac:dyDescent="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1:27" ht="14.25" customHeight="1" x14ac:dyDescent="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ht="14.25" customHeight="1" x14ac:dyDescent="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1:27" ht="14.25" customHeight="1" x14ac:dyDescent="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1:27" ht="14.25" customHeight="1" x14ac:dyDescent="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1:27" ht="14.25" customHeight="1" x14ac:dyDescent="0.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1:27" ht="14.25" customHeight="1" x14ac:dyDescent="0.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1:27" ht="14.25" customHeight="1" x14ac:dyDescent="0.3">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ht="14.25" customHeight="1" x14ac:dyDescent="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7" ht="14.25" customHeight="1" x14ac:dyDescent="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ht="14.25" customHeight="1" x14ac:dyDescent="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1:27" ht="14.25" customHeight="1" x14ac:dyDescent="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ht="14.25" customHeight="1" x14ac:dyDescent="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1:27" ht="14.25" customHeight="1" x14ac:dyDescent="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ht="14.25" customHeight="1" x14ac:dyDescent="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1:27" ht="14.25" customHeight="1" x14ac:dyDescent="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ht="14.25" customHeight="1" x14ac:dyDescent="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1:27" ht="14.25" customHeight="1" x14ac:dyDescent="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1:27" ht="14.25" customHeight="1" x14ac:dyDescent="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1:27" ht="14.25" customHeight="1" x14ac:dyDescent="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ht="14.25" customHeight="1" x14ac:dyDescent="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1:27" ht="14.25" customHeight="1" x14ac:dyDescent="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1:27" ht="14.25" customHeight="1" x14ac:dyDescent="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1:27" ht="14.25" customHeight="1" x14ac:dyDescent="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ht="14.25" customHeight="1" x14ac:dyDescent="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ht="14.25" customHeight="1" x14ac:dyDescent="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ht="14.25" customHeight="1" x14ac:dyDescent="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1:27" ht="14.25" customHeight="1" x14ac:dyDescent="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ht="14.25" customHeight="1" x14ac:dyDescent="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1:27" ht="14.25" customHeight="1" x14ac:dyDescent="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1:27" ht="14.25" customHeight="1" x14ac:dyDescent="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1:27" ht="14.25" customHeight="1" x14ac:dyDescent="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ht="14.25" customHeight="1" x14ac:dyDescent="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1:27" ht="14.25" customHeight="1" x14ac:dyDescent="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1:27" ht="14.25" customHeight="1" x14ac:dyDescent="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1:27" ht="14.25" customHeight="1" x14ac:dyDescent="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ht="14.25" customHeight="1" x14ac:dyDescent="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1:27" ht="14.25" customHeight="1" x14ac:dyDescent="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1:27" ht="14.25" customHeight="1" x14ac:dyDescent="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1:27" ht="14.25" customHeight="1" x14ac:dyDescent="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ht="14.25" customHeight="1" x14ac:dyDescent="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ht="14.25" customHeight="1" x14ac:dyDescent="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1:27" ht="14.25" customHeight="1" x14ac:dyDescent="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1:27" ht="14.25" customHeight="1" x14ac:dyDescent="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1:27" ht="14.25" customHeight="1" x14ac:dyDescent="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1:27" ht="14.25" customHeight="1"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1:27" ht="14.25" customHeight="1" x14ac:dyDescent="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1:27" ht="14.25" customHeight="1" x14ac:dyDescent="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1:27" ht="14.25" customHeight="1" x14ac:dyDescent="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1:27" ht="14.25" customHeight="1" x14ac:dyDescent="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1:27" ht="14.25" customHeight="1" x14ac:dyDescent="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1:27" ht="14.25" customHeight="1" x14ac:dyDescent="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1:27" ht="14.25" customHeight="1" x14ac:dyDescent="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1:27" ht="14.25" customHeight="1" x14ac:dyDescent="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1:27" ht="14.25" customHeight="1" x14ac:dyDescent="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1:27" ht="14.25" customHeight="1" x14ac:dyDescent="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1:27" ht="14.25" customHeight="1" x14ac:dyDescent="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ht="14.25" customHeight="1" x14ac:dyDescent="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row r="173" spans="1:27" ht="14.25" customHeight="1" x14ac:dyDescent="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row>
    <row r="174" spans="1:27" ht="14.25" customHeight="1" x14ac:dyDescent="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row>
    <row r="175" spans="1:27" ht="14.25" customHeight="1" x14ac:dyDescent="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row>
    <row r="176" spans="1:27" ht="14.25" customHeight="1" x14ac:dyDescent="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1:27" ht="14.25" customHeight="1" x14ac:dyDescent="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row>
    <row r="178" spans="1:27" ht="14.25" customHeight="1" x14ac:dyDescent="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row>
    <row r="179" spans="1:27" ht="14.25" customHeight="1" x14ac:dyDescent="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row>
    <row r="180" spans="1:27" ht="14.25" customHeight="1" x14ac:dyDescent="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row>
    <row r="181" spans="1:27" ht="14.25" customHeight="1" x14ac:dyDescent="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row>
    <row r="182" spans="1:27" ht="14.25" customHeight="1" x14ac:dyDescent="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row>
    <row r="183" spans="1:27" ht="14.25" customHeight="1" x14ac:dyDescent="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row>
    <row r="184" spans="1:27" ht="14.25" customHeight="1" x14ac:dyDescent="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row>
    <row r="185" spans="1:27" ht="14.25" customHeight="1" x14ac:dyDescent="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row>
    <row r="186" spans="1:27" ht="14.25" customHeight="1" x14ac:dyDescent="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row>
    <row r="187" spans="1:27" ht="14.25" customHeight="1"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row>
    <row r="188" spans="1:27" ht="14.25" customHeight="1" x14ac:dyDescent="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1:27" ht="14.25" customHeight="1" x14ac:dyDescent="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row>
    <row r="190" spans="1:27" ht="14.25" customHeight="1" x14ac:dyDescent="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row>
    <row r="191" spans="1:27" ht="14.25" customHeight="1"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row>
    <row r="192" spans="1:27" ht="14.25" customHeight="1" x14ac:dyDescent="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row>
    <row r="193" spans="1:27" ht="14.25" customHeight="1" x14ac:dyDescent="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row>
    <row r="194" spans="1:27" ht="14.25" customHeight="1" x14ac:dyDescent="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row>
    <row r="195" spans="1:27" ht="14.25" customHeight="1" x14ac:dyDescent="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row>
    <row r="196" spans="1:27" ht="14.25" customHeight="1" x14ac:dyDescent="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row>
    <row r="197" spans="1:27" ht="14.25" customHeight="1" x14ac:dyDescent="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row>
    <row r="198" spans="1:27" ht="14.25" customHeight="1" x14ac:dyDescent="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row>
    <row r="199" spans="1:27" ht="14.25" customHeight="1" x14ac:dyDescent="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row>
    <row r="200" spans="1:27" ht="14.25" customHeight="1" x14ac:dyDescent="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row>
    <row r="201" spans="1:27" ht="14.25" customHeight="1" x14ac:dyDescent="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row>
    <row r="202" spans="1:27" ht="14.25" customHeight="1" x14ac:dyDescent="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row>
    <row r="203" spans="1:27" ht="14.25" customHeight="1" x14ac:dyDescent="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row>
    <row r="204" spans="1:27" ht="14.25" customHeight="1" x14ac:dyDescent="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row>
    <row r="205" spans="1:27" ht="14.25" customHeight="1" x14ac:dyDescent="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row>
    <row r="206" spans="1:27" ht="14.25" customHeight="1" x14ac:dyDescent="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row>
    <row r="207" spans="1:27" ht="14.25" customHeight="1" x14ac:dyDescent="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row>
    <row r="208" spans="1:27" ht="14.25" customHeight="1" x14ac:dyDescent="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row>
    <row r="209" spans="1:27" ht="14.25" customHeight="1" x14ac:dyDescent="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row>
    <row r="210" spans="1:27" ht="14.25" customHeight="1" x14ac:dyDescent="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row>
    <row r="211" spans="1:27" ht="14.25" customHeight="1" x14ac:dyDescent="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row>
    <row r="212" spans="1:27" ht="14.25" customHeight="1" x14ac:dyDescent="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row>
    <row r="213" spans="1:27" ht="14.25" customHeight="1" x14ac:dyDescent="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row>
    <row r="214" spans="1:27" ht="14.25" customHeight="1" x14ac:dyDescent="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row>
    <row r="215" spans="1:27" ht="14.25" customHeight="1" x14ac:dyDescent="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row>
    <row r="216" spans="1:27" ht="14.25" customHeight="1" x14ac:dyDescent="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row>
    <row r="217" spans="1:27" ht="14.25" customHeight="1" x14ac:dyDescent="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row>
    <row r="218" spans="1:27" ht="14.25" customHeight="1" x14ac:dyDescent="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row>
    <row r="219" spans="1:27" ht="14.25" customHeight="1" x14ac:dyDescent="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row>
    <row r="220" spans="1:27" ht="14.25" customHeight="1" x14ac:dyDescent="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row>
    <row r="221" spans="1:27" ht="14.25" customHeight="1" x14ac:dyDescent="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row>
    <row r="222" spans="1:27" ht="14.25" customHeight="1" x14ac:dyDescent="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row>
    <row r="223" spans="1:27" ht="14.25" customHeight="1" x14ac:dyDescent="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row>
    <row r="224" spans="1:27" ht="14.25" customHeight="1" x14ac:dyDescent="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row>
    <row r="225" spans="1:27" ht="14.25" customHeight="1" x14ac:dyDescent="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row>
    <row r="226" spans="1:27" ht="14.25" customHeight="1" x14ac:dyDescent="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row>
    <row r="227" spans="1:27" ht="14.25" customHeight="1" x14ac:dyDescent="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row>
    <row r="228" spans="1:27" ht="14.25" customHeight="1" x14ac:dyDescent="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row>
    <row r="229" spans="1:27" ht="14.25" customHeight="1" x14ac:dyDescent="0.3">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row>
    <row r="230" spans="1:27" ht="14.25" customHeight="1" x14ac:dyDescent="0.3">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row>
    <row r="231" spans="1:27" ht="14.25" customHeight="1" x14ac:dyDescent="0.3">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row>
    <row r="232" spans="1:27" ht="14.25" customHeight="1" x14ac:dyDescent="0.3">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row>
    <row r="233" spans="1:27" ht="14.25" customHeight="1" x14ac:dyDescent="0.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row>
    <row r="234" spans="1:27" ht="14.25" customHeight="1" x14ac:dyDescent="0.3">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row>
    <row r="235" spans="1:27" ht="14.25" customHeight="1" x14ac:dyDescent="0.3">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row>
    <row r="236" spans="1:27" ht="14.25" customHeight="1" x14ac:dyDescent="0.3">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row>
    <row r="237" spans="1:27" ht="14.25" customHeight="1" x14ac:dyDescent="0.3">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row>
    <row r="238" spans="1:27" ht="14.25" customHeight="1" x14ac:dyDescent="0.3">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row>
    <row r="239" spans="1:27" ht="14.25" customHeight="1" x14ac:dyDescent="0.3">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row>
    <row r="240" spans="1:27" ht="14.25" customHeight="1" x14ac:dyDescent="0.3">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row>
    <row r="241" spans="1:27" ht="14.25" customHeight="1" x14ac:dyDescent="0.3">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row>
    <row r="242" spans="1:27" ht="14.25" customHeight="1" x14ac:dyDescent="0.3">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row>
    <row r="243" spans="1:27" ht="14.25" customHeight="1" x14ac:dyDescent="0.3">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row>
    <row r="244" spans="1:27" ht="14.25" customHeight="1" x14ac:dyDescent="0.3">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row>
    <row r="245" spans="1:27" ht="14.25" customHeight="1" x14ac:dyDescent="0.3">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row>
    <row r="246" spans="1:27" ht="14.25" customHeight="1" x14ac:dyDescent="0.3">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row>
    <row r="247" spans="1:27" ht="14.25" customHeight="1" x14ac:dyDescent="0.3">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row>
    <row r="248" spans="1:27" ht="14.25" customHeight="1" x14ac:dyDescent="0.3">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row>
    <row r="249" spans="1:27" ht="14.25" customHeight="1" x14ac:dyDescent="0.3">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row>
    <row r="250" spans="1:27" ht="14.25" customHeight="1" x14ac:dyDescent="0.3">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row>
    <row r="251" spans="1:27" ht="14.25" customHeight="1" x14ac:dyDescent="0.3">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row>
    <row r="252" spans="1:27" ht="14.25" customHeight="1" x14ac:dyDescent="0.3">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row>
    <row r="253" spans="1:27" ht="14.25" customHeight="1" x14ac:dyDescent="0.3">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row>
    <row r="254" spans="1:27" ht="14.25" customHeight="1" x14ac:dyDescent="0.3">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row>
    <row r="255" spans="1:27" ht="14.25" customHeight="1" x14ac:dyDescent="0.3">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row>
    <row r="256" spans="1:27" ht="14.25" customHeight="1" x14ac:dyDescent="0.3">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row>
    <row r="257" spans="1:27" ht="14.25" customHeight="1" x14ac:dyDescent="0.3">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row>
    <row r="258" spans="1:27" ht="15.75" customHeight="1" x14ac:dyDescent="0.3"/>
    <row r="259" spans="1:27" ht="15.75" customHeight="1" x14ac:dyDescent="0.3"/>
    <row r="260" spans="1:27" ht="15.75" customHeight="1" x14ac:dyDescent="0.3"/>
    <row r="261" spans="1:27" ht="15.75" customHeight="1" x14ac:dyDescent="0.3"/>
    <row r="262" spans="1:27" ht="15.75" customHeight="1" x14ac:dyDescent="0.3"/>
    <row r="263" spans="1:27" ht="15.75" customHeight="1" x14ac:dyDescent="0.3"/>
    <row r="264" spans="1:27" ht="15.75" customHeight="1" x14ac:dyDescent="0.3"/>
    <row r="265" spans="1:27" ht="15.75" customHeight="1" x14ac:dyDescent="0.3"/>
    <row r="266" spans="1:27" ht="15.75" customHeight="1" x14ac:dyDescent="0.3"/>
    <row r="267" spans="1:27" ht="15.75" customHeight="1" x14ac:dyDescent="0.3"/>
    <row r="268" spans="1:27" ht="15.75" customHeight="1" x14ac:dyDescent="0.3"/>
    <row r="269" spans="1:27" ht="15.75" customHeight="1" x14ac:dyDescent="0.3"/>
    <row r="270" spans="1:27" ht="15.75" customHeight="1" x14ac:dyDescent="0.3"/>
    <row r="271" spans="1:27" ht="15.75" customHeight="1" x14ac:dyDescent="0.3"/>
    <row r="272" spans="1:27"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2:O2"/>
    <mergeCell ref="A3:O3"/>
  </mergeCells>
  <pageMargins left="0.74803149606299213" right="0.74803149606299213" top="0.98425196850393704" bottom="0.98425196850393704" header="0" footer="0"/>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 HERE</vt:lpstr>
      <vt:lpstr>Income Statement</vt:lpstr>
      <vt:lpstr>Balance Sheet</vt:lpstr>
      <vt:lpstr>Cash-flow</vt:lpstr>
      <vt:lpstr>VAT</vt:lpstr>
      <vt:lpstr>Notes</vt:lpstr>
      <vt:lpstr>Yearly overview</vt:lpstr>
      <vt:lpstr>Passiver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Thore</dc:creator>
  <cp:lastModifiedBy>Windows-bruger</cp:lastModifiedBy>
  <dcterms:created xsi:type="dcterms:W3CDTF">2022-09-07T15:11:22Z</dcterms:created>
  <dcterms:modified xsi:type="dcterms:W3CDTF">2022-09-07T15:11:22Z</dcterms:modified>
</cp:coreProperties>
</file>